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75" windowWidth="15255" windowHeight="8685"/>
  </bookViews>
  <sheets>
    <sheet name="меню" sheetId="11" r:id="rId1"/>
  </sheets>
  <definedNames>
    <definedName name="_xlnm.Print_Area" localSheetId="0">меню!$A$1:$Q$70</definedName>
  </definedNames>
  <calcPr calcId="124519"/>
</workbook>
</file>

<file path=xl/calcChain.xml><?xml version="1.0" encoding="utf-8"?>
<calcChain xmlns="http://schemas.openxmlformats.org/spreadsheetml/2006/main">
  <c r="P16" i="11"/>
  <c r="O16"/>
  <c r="N28"/>
  <c r="N29"/>
  <c r="N30"/>
  <c r="N31"/>
  <c r="N32"/>
  <c r="N33"/>
  <c r="N35"/>
  <c r="N36"/>
  <c r="N37"/>
  <c r="N38"/>
  <c r="N39"/>
  <c r="N40"/>
  <c r="N41"/>
  <c r="N44"/>
  <c r="N45"/>
  <c r="N46"/>
  <c r="N47"/>
  <c r="N48"/>
  <c r="N49"/>
  <c r="N51"/>
  <c r="N52"/>
  <c r="N53"/>
  <c r="N54"/>
  <c r="N57"/>
  <c r="N58"/>
  <c r="N59"/>
  <c r="N60"/>
  <c r="N61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27"/>
  <c r="E12"/>
  <c r="I12" s="1"/>
  <c r="F12"/>
  <c r="G12"/>
  <c r="K12" s="1"/>
  <c r="N12" s="1"/>
  <c r="J12"/>
  <c r="M12" s="1"/>
  <c r="L12"/>
  <c r="F28" l="1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27"/>
  <c r="E20"/>
  <c r="I20" s="1"/>
  <c r="F20"/>
  <c r="G20"/>
  <c r="K20" s="1"/>
  <c r="N20" s="1"/>
  <c r="J20"/>
  <c r="M20"/>
  <c r="E21"/>
  <c r="I21" s="1"/>
  <c r="F21"/>
  <c r="G21"/>
  <c r="K21" s="1"/>
  <c r="N21" s="1"/>
  <c r="J21"/>
  <c r="M21" s="1"/>
  <c r="K46" l="1"/>
  <c r="J46"/>
  <c r="M46" s="1"/>
  <c r="H38"/>
  <c r="I38"/>
  <c r="J38"/>
  <c r="M38" s="1"/>
  <c r="K38"/>
  <c r="L38"/>
  <c r="H39"/>
  <c r="I39"/>
  <c r="J39"/>
  <c r="M39" s="1"/>
  <c r="K39"/>
  <c r="L39"/>
  <c r="H40"/>
  <c r="I40"/>
  <c r="J40"/>
  <c r="M40" s="1"/>
  <c r="K40"/>
  <c r="L40"/>
  <c r="I45"/>
  <c r="K45"/>
  <c r="J45"/>
  <c r="M45" s="1"/>
  <c r="I46"/>
  <c r="I47"/>
  <c r="K47"/>
  <c r="J47"/>
  <c r="M47" s="1"/>
  <c r="G6" l="1"/>
  <c r="G7"/>
  <c r="G8"/>
  <c r="G9"/>
  <c r="G10"/>
  <c r="G11"/>
  <c r="G13"/>
  <c r="G14"/>
  <c r="G15"/>
  <c r="G16"/>
  <c r="G17"/>
  <c r="G18"/>
  <c r="G19"/>
  <c r="G22"/>
  <c r="G23"/>
  <c r="G5"/>
  <c r="F6"/>
  <c r="F7"/>
  <c r="F8"/>
  <c r="F9"/>
  <c r="F10"/>
  <c r="F11"/>
  <c r="F13"/>
  <c r="F14"/>
  <c r="F15"/>
  <c r="F16"/>
  <c r="F17"/>
  <c r="F18"/>
  <c r="F19"/>
  <c r="F22"/>
  <c r="F23"/>
  <c r="F5"/>
  <c r="E6"/>
  <c r="E7"/>
  <c r="E8"/>
  <c r="E9"/>
  <c r="E10"/>
  <c r="E11"/>
  <c r="E13"/>
  <c r="E14"/>
  <c r="E15"/>
  <c r="E16"/>
  <c r="E17"/>
  <c r="E18"/>
  <c r="E19"/>
  <c r="E22"/>
  <c r="E23"/>
  <c r="E5"/>
  <c r="F62"/>
  <c r="I28" l="1"/>
  <c r="K28"/>
  <c r="J28"/>
  <c r="M28" s="1"/>
  <c r="I29"/>
  <c r="K29"/>
  <c r="J29"/>
  <c r="M29" s="1"/>
  <c r="K44" l="1"/>
  <c r="J43"/>
  <c r="M43" s="1"/>
  <c r="K43"/>
  <c r="N43" s="1"/>
  <c r="J44"/>
  <c r="M44" s="1"/>
  <c r="I43" l="1"/>
  <c r="I44"/>
  <c r="F65" l="1"/>
  <c r="F66"/>
  <c r="F64"/>
  <c r="E65"/>
  <c r="E66"/>
  <c r="E64"/>
  <c r="J30" l="1"/>
  <c r="M30" s="1"/>
  <c r="K30"/>
  <c r="H30"/>
  <c r="L30" s="1"/>
  <c r="I30"/>
  <c r="G65" l="1"/>
  <c r="G66"/>
  <c r="G64"/>
  <c r="G62"/>
  <c r="G63"/>
  <c r="F63"/>
  <c r="E62"/>
  <c r="E63"/>
  <c r="H66" l="1"/>
  <c r="L66" s="1"/>
  <c r="K66"/>
  <c r="N66" s="1"/>
  <c r="J66"/>
  <c r="M66" s="1"/>
  <c r="I66"/>
  <c r="H65"/>
  <c r="L65" s="1"/>
  <c r="K65"/>
  <c r="N65" s="1"/>
  <c r="J65"/>
  <c r="M65" s="1"/>
  <c r="I65"/>
  <c r="H64"/>
  <c r="L64" s="1"/>
  <c r="K64"/>
  <c r="N64" s="1"/>
  <c r="J64"/>
  <c r="M64" s="1"/>
  <c r="I64"/>
  <c r="H63"/>
  <c r="L63" s="1"/>
  <c r="K63"/>
  <c r="N63" s="1"/>
  <c r="J63"/>
  <c r="M63" s="1"/>
  <c r="I63"/>
  <c r="J41" l="1"/>
  <c r="M41" s="1"/>
  <c r="J42"/>
  <c r="M42" s="1"/>
  <c r="H41"/>
  <c r="L41" s="1"/>
  <c r="I41"/>
  <c r="K41"/>
  <c r="I42"/>
  <c r="H42"/>
  <c r="L42" s="1"/>
  <c r="K42"/>
  <c r="N42" s="1"/>
  <c r="L11" l="1"/>
  <c r="J58" l="1"/>
  <c r="M58" s="1"/>
  <c r="I58"/>
  <c r="K58"/>
  <c r="K11"/>
  <c r="N11" s="1"/>
  <c r="I11"/>
  <c r="K22" l="1"/>
  <c r="N22" s="1"/>
  <c r="H22"/>
  <c r="L22" s="1"/>
  <c r="I22"/>
  <c r="J22"/>
  <c r="M22" s="1"/>
  <c r="K10"/>
  <c r="N10" s="1"/>
  <c r="J10"/>
  <c r="M10" s="1"/>
  <c r="J11"/>
  <c r="M11" s="1"/>
  <c r="I10"/>
  <c r="K23" l="1"/>
  <c r="N23" s="1"/>
  <c r="J23"/>
  <c r="M23" s="1"/>
  <c r="I23"/>
  <c r="I32"/>
  <c r="J32"/>
  <c r="M32" s="1"/>
  <c r="K32"/>
  <c r="H58"/>
  <c r="L58" s="1"/>
  <c r="K17" l="1"/>
  <c r="N17" s="1"/>
  <c r="J17"/>
  <c r="M17" s="1"/>
  <c r="I17"/>
  <c r="I19"/>
  <c r="K19"/>
  <c r="N19" s="1"/>
  <c r="J19"/>
  <c r="M19" s="1"/>
  <c r="I9" l="1"/>
  <c r="J9"/>
  <c r="M9" s="1"/>
  <c r="K9"/>
  <c r="N9" s="1"/>
  <c r="L9"/>
  <c r="K27" l="1"/>
  <c r="N27" s="1"/>
  <c r="P27" l="1"/>
  <c r="I27"/>
  <c r="J27" l="1"/>
  <c r="M27" s="1"/>
  <c r="O27" l="1"/>
  <c r="I48"/>
  <c r="J48"/>
  <c r="M48" s="1"/>
  <c r="K48"/>
  <c r="H48"/>
  <c r="L48" s="1"/>
  <c r="I49"/>
  <c r="J49"/>
  <c r="M49" s="1"/>
  <c r="K49"/>
  <c r="H49"/>
  <c r="L49" s="1"/>
  <c r="I50"/>
  <c r="J50"/>
  <c r="M50" s="1"/>
  <c r="K50"/>
  <c r="N50" s="1"/>
  <c r="H50"/>
  <c r="L50" s="1"/>
  <c r="K6" l="1"/>
  <c r="N6" s="1"/>
  <c r="J6"/>
  <c r="M6" s="1"/>
  <c r="I6"/>
  <c r="O41" l="1"/>
  <c r="P41"/>
  <c r="K5"/>
  <c r="N5" s="1"/>
  <c r="K7"/>
  <c r="N7" s="1"/>
  <c r="K8"/>
  <c r="N8" s="1"/>
  <c r="K13"/>
  <c r="N13" s="1"/>
  <c r="K14"/>
  <c r="N14" s="1"/>
  <c r="K15"/>
  <c r="N15" s="1"/>
  <c r="K16"/>
  <c r="N16" s="1"/>
  <c r="K18"/>
  <c r="N18" s="1"/>
  <c r="P3" s="1"/>
  <c r="K31"/>
  <c r="K33"/>
  <c r="K34"/>
  <c r="N34" s="1"/>
  <c r="K35"/>
  <c r="K36"/>
  <c r="K37"/>
  <c r="K51"/>
  <c r="K52"/>
  <c r="K53"/>
  <c r="K54"/>
  <c r="K55"/>
  <c r="N55" s="1"/>
  <c r="K56"/>
  <c r="N56" s="1"/>
  <c r="K57"/>
  <c r="K59"/>
  <c r="K60"/>
  <c r="K61"/>
  <c r="J5"/>
  <c r="M5" s="1"/>
  <c r="J7"/>
  <c r="M7" s="1"/>
  <c r="J8"/>
  <c r="M8" s="1"/>
  <c r="J13"/>
  <c r="M13" s="1"/>
  <c r="J14"/>
  <c r="M14" s="1"/>
  <c r="J15"/>
  <c r="M15" s="1"/>
  <c r="J16"/>
  <c r="M16" s="1"/>
  <c r="J18"/>
  <c r="M18" s="1"/>
  <c r="J31"/>
  <c r="M31" s="1"/>
  <c r="J33"/>
  <c r="M33" s="1"/>
  <c r="J34"/>
  <c r="M34" s="1"/>
  <c r="J35"/>
  <c r="M35" s="1"/>
  <c r="J36"/>
  <c r="M36" s="1"/>
  <c r="J37"/>
  <c r="M37" s="1"/>
  <c r="J51"/>
  <c r="M51" s="1"/>
  <c r="J52"/>
  <c r="M52" s="1"/>
  <c r="J53"/>
  <c r="M53" s="1"/>
  <c r="J54"/>
  <c r="M54" s="1"/>
  <c r="J55"/>
  <c r="M55" s="1"/>
  <c r="O54" s="1"/>
  <c r="J56"/>
  <c r="M56" s="1"/>
  <c r="J57"/>
  <c r="M57" s="1"/>
  <c r="J59"/>
  <c r="M59" s="1"/>
  <c r="J60"/>
  <c r="M60" s="1"/>
  <c r="J61"/>
  <c r="M61" s="1"/>
  <c r="I5"/>
  <c r="I7"/>
  <c r="I8"/>
  <c r="I13"/>
  <c r="I14"/>
  <c r="I15"/>
  <c r="I16"/>
  <c r="I18"/>
  <c r="I31"/>
  <c r="I33"/>
  <c r="I34"/>
  <c r="I35"/>
  <c r="I36"/>
  <c r="I37"/>
  <c r="I51"/>
  <c r="I52"/>
  <c r="I53"/>
  <c r="I54"/>
  <c r="I55"/>
  <c r="I56"/>
  <c r="I57"/>
  <c r="I59"/>
  <c r="I60"/>
  <c r="I61"/>
  <c r="P54" l="1"/>
  <c r="M69"/>
  <c r="O69" s="1"/>
  <c r="N69"/>
  <c r="P69" s="1"/>
  <c r="M67"/>
  <c r="N67"/>
  <c r="P31"/>
  <c r="O31"/>
  <c r="O4"/>
  <c r="O3" s="1"/>
  <c r="P4"/>
  <c r="O48"/>
  <c r="P48"/>
  <c r="I67"/>
  <c r="K67"/>
  <c r="J67"/>
  <c r="K24"/>
  <c r="J24"/>
  <c r="N24"/>
  <c r="M24"/>
  <c r="I24"/>
  <c r="O25" l="1"/>
  <c r="O26"/>
  <c r="P26"/>
  <c r="P25"/>
  <c r="O24"/>
  <c r="M70"/>
  <c r="P24"/>
  <c r="N70"/>
  <c r="P67"/>
  <c r="N68"/>
  <c r="O67"/>
  <c r="M68"/>
  <c r="H37"/>
  <c r="L37" s="1"/>
  <c r="H36"/>
  <c r="L36" s="1"/>
  <c r="H35"/>
  <c r="L35" s="1"/>
  <c r="H34"/>
  <c r="L34" s="1"/>
  <c r="H33"/>
  <c r="L33" s="1"/>
  <c r="H31"/>
  <c r="L31" s="1"/>
  <c r="H18"/>
  <c r="L18" s="1"/>
  <c r="H16"/>
  <c r="L16" s="1"/>
  <c r="H14"/>
  <c r="L14" s="1"/>
  <c r="H13"/>
  <c r="L13" s="1"/>
  <c r="H8"/>
  <c r="L8" s="1"/>
  <c r="H7"/>
  <c r="L7" s="1"/>
  <c r="H5"/>
  <c r="L5" s="1"/>
  <c r="H61"/>
  <c r="L61" s="1"/>
  <c r="H60"/>
  <c r="L60" s="1"/>
  <c r="H59"/>
  <c r="L59" s="1"/>
  <c r="H57"/>
  <c r="L57" s="1"/>
  <c r="H56"/>
  <c r="L56" s="1"/>
  <c r="H55"/>
  <c r="L55" s="1"/>
  <c r="H54"/>
  <c r="L54" s="1"/>
  <c r="H53"/>
  <c r="L53" s="1"/>
  <c r="L72"/>
  <c r="L67" l="1"/>
</calcChain>
</file>

<file path=xl/sharedStrings.xml><?xml version="1.0" encoding="utf-8"?>
<sst xmlns="http://schemas.openxmlformats.org/spreadsheetml/2006/main" count="70" uniqueCount="50">
  <si>
    <t>Завтрак</t>
  </si>
  <si>
    <t>Обед</t>
  </si>
  <si>
    <t>название</t>
  </si>
  <si>
    <t>цена за 1кг</t>
  </si>
  <si>
    <t>соль</t>
  </si>
  <si>
    <t>Хлеб ржаной</t>
  </si>
  <si>
    <t>Хлеб пшенич</t>
  </si>
  <si>
    <t>сахар</t>
  </si>
  <si>
    <t>масло растит</t>
  </si>
  <si>
    <t>норма на 20 чел.</t>
  </si>
  <si>
    <t>сумма на 20 чел</t>
  </si>
  <si>
    <t>норма на 1 чел(11-17)</t>
  </si>
  <si>
    <t>норма на 1 чел(7-11)</t>
  </si>
  <si>
    <t>руб на 1 чел(7-11)</t>
  </si>
  <si>
    <t>руб на 1 чел(11-17)</t>
  </si>
  <si>
    <t>7-11 чел</t>
  </si>
  <si>
    <t>11-17 чел</t>
  </si>
  <si>
    <t>лук</t>
  </si>
  <si>
    <t>морковь</t>
  </si>
  <si>
    <t>молоко</t>
  </si>
  <si>
    <t>картофель</t>
  </si>
  <si>
    <t>вермишель</t>
  </si>
  <si>
    <t>Суп картоф с вермиш</t>
  </si>
  <si>
    <t>Картоф пюре</t>
  </si>
  <si>
    <t>масло слив</t>
  </si>
  <si>
    <t>Сыр порцион</t>
  </si>
  <si>
    <t>Каша манная с маслом</t>
  </si>
  <si>
    <t>манка</t>
  </si>
  <si>
    <t>Полдник</t>
  </si>
  <si>
    <t>сумма на 5 чел(7-11)</t>
  </si>
  <si>
    <t>норма на 6 чел.</t>
  </si>
  <si>
    <t>норма на 5 чел(7-11)</t>
  </si>
  <si>
    <t>сумма на 6 чел</t>
  </si>
  <si>
    <t>сумма на 1 чел(11-17)</t>
  </si>
  <si>
    <t>Банан</t>
  </si>
  <si>
    <t>Апельсин</t>
  </si>
  <si>
    <t>Норма на 5 чел(7-11)</t>
  </si>
  <si>
    <t>Цыплята отварн</t>
  </si>
  <si>
    <t>птица</t>
  </si>
  <si>
    <t>Компот из яблок</t>
  </si>
  <si>
    <t>яблоки</t>
  </si>
  <si>
    <t xml:space="preserve">лим к-та </t>
  </si>
  <si>
    <t xml:space="preserve">Меню на 12.10.22 г. </t>
  </si>
  <si>
    <t>норма на 8 чел.</t>
  </si>
  <si>
    <t>норма на 3 чел(11-17)</t>
  </si>
  <si>
    <t>сумма на 8 чел</t>
  </si>
  <si>
    <t>сумма на 3 чел(11-17)</t>
  </si>
  <si>
    <t>Зел горошек</t>
  </si>
  <si>
    <t>малооб</t>
  </si>
  <si>
    <t>Йогурт</t>
  </si>
</sst>
</file>

<file path=xl/styles.xml><?xml version="1.0" encoding="utf-8"?>
<styleSheet xmlns="http://schemas.openxmlformats.org/spreadsheetml/2006/main">
  <numFmts count="6">
    <numFmt numFmtId="164" formatCode="#,##0.00&quot;р.&quot;"/>
    <numFmt numFmtId="165" formatCode="0.000"/>
    <numFmt numFmtId="166" formatCode="0.0000"/>
    <numFmt numFmtId="167" formatCode="0.00000"/>
    <numFmt numFmtId="168" formatCode="#,##0.0&quot;р.&quot;"/>
    <numFmt numFmtId="169" formatCode="0.0000000"/>
  </numFmts>
  <fonts count="9">
    <font>
      <sz val="10"/>
      <name val="Arial"/>
    </font>
    <font>
      <sz val="10"/>
      <name val="Arial"/>
      <family val="2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b/>
      <i/>
      <u/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name val="Arial"/>
      <family val="2"/>
      <charset val="204"/>
    </font>
    <font>
      <sz val="10"/>
      <color rgb="FF00B050"/>
      <name val="Arial"/>
      <family val="2"/>
      <charset val="204"/>
    </font>
    <font>
      <sz val="10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 applyNumberFormat="0" applyFont="0" applyFill="0" applyBorder="0" applyAlignment="0" applyProtection="0">
      <alignment vertical="top"/>
    </xf>
    <xf numFmtId="0" fontId="1" fillId="0" borderId="0"/>
  </cellStyleXfs>
  <cellXfs count="65">
    <xf numFmtId="0" fontId="0" fillId="0" borderId="0" xfId="0" applyNumberFormat="1" applyFont="1" applyFill="1" applyBorder="1" applyAlignment="1" applyProtection="1">
      <alignment vertical="top"/>
    </xf>
    <xf numFmtId="0" fontId="1" fillId="0" borderId="0" xfId="1"/>
    <xf numFmtId="0" fontId="1" fillId="0" borderId="0" xfId="1" applyAlignment="1">
      <alignment horizontal="distributed" vertical="center"/>
    </xf>
    <xf numFmtId="0" fontId="2" fillId="0" borderId="0" xfId="1" applyFont="1"/>
    <xf numFmtId="0" fontId="1" fillId="2" borderId="0" xfId="1" applyFill="1"/>
    <xf numFmtId="0" fontId="2" fillId="0" borderId="0" xfId="1" applyFont="1" applyBorder="1"/>
    <xf numFmtId="16" fontId="3" fillId="0" borderId="0" xfId="1" applyNumberFormat="1" applyFont="1" applyAlignment="1">
      <alignment horizontal="distributed" vertical="center"/>
    </xf>
    <xf numFmtId="0" fontId="3" fillId="0" borderId="0" xfId="1" applyFont="1" applyAlignment="1">
      <alignment horizontal="distributed" vertical="center"/>
    </xf>
    <xf numFmtId="0" fontId="3" fillId="5" borderId="1" xfId="1" applyFont="1" applyFill="1" applyBorder="1" applyAlignment="1">
      <alignment horizontal="distributed" vertical="center"/>
    </xf>
    <xf numFmtId="0" fontId="3" fillId="0" borderId="0" xfId="1" applyFont="1"/>
    <xf numFmtId="0" fontId="3" fillId="0" borderId="1" xfId="1" applyFont="1" applyBorder="1"/>
    <xf numFmtId="0" fontId="4" fillId="0" borderId="3" xfId="1" applyFont="1" applyBorder="1" applyAlignment="1">
      <alignment vertical="center"/>
    </xf>
    <xf numFmtId="0" fontId="3" fillId="3" borderId="1" xfId="1" applyFont="1" applyFill="1" applyBorder="1"/>
    <xf numFmtId="0" fontId="3" fillId="0" borderId="1" xfId="1" applyFont="1" applyFill="1" applyBorder="1"/>
    <xf numFmtId="0" fontId="5" fillId="0" borderId="1" xfId="1" applyFont="1" applyBorder="1"/>
    <xf numFmtId="2" fontId="3" fillId="0" borderId="0" xfId="1" applyNumberFormat="1" applyFont="1"/>
    <xf numFmtId="0" fontId="6" fillId="0" borderId="3" xfId="1" applyFont="1" applyBorder="1" applyAlignment="1">
      <alignment vertical="center" wrapText="1"/>
    </xf>
    <xf numFmtId="0" fontId="6" fillId="3" borderId="1" xfId="1" applyFont="1" applyFill="1" applyBorder="1"/>
    <xf numFmtId="165" fontId="3" fillId="0" borderId="1" xfId="1" applyNumberFormat="1" applyFont="1" applyBorder="1"/>
    <xf numFmtId="165" fontId="5" fillId="0" borderId="1" xfId="1" applyNumberFormat="1" applyFont="1" applyBorder="1"/>
    <xf numFmtId="165" fontId="7" fillId="4" borderId="1" xfId="1" applyNumberFormat="1" applyFont="1" applyFill="1" applyBorder="1"/>
    <xf numFmtId="165" fontId="8" fillId="3" borderId="1" xfId="1" applyNumberFormat="1" applyFont="1" applyFill="1" applyBorder="1"/>
    <xf numFmtId="165" fontId="3" fillId="3" borderId="1" xfId="1" applyNumberFormat="1" applyFont="1" applyFill="1" applyBorder="1"/>
    <xf numFmtId="2" fontId="3" fillId="0" borderId="1" xfId="1" applyNumberFormat="1" applyFont="1" applyBorder="1"/>
    <xf numFmtId="0" fontId="3" fillId="0" borderId="3" xfId="1" applyFont="1" applyBorder="1" applyAlignment="1">
      <alignment vertical="center"/>
    </xf>
    <xf numFmtId="0" fontId="6" fillId="0" borderId="3" xfId="1" applyFont="1" applyBorder="1" applyAlignment="1">
      <alignment vertical="center"/>
    </xf>
    <xf numFmtId="2" fontId="3" fillId="5" borderId="0" xfId="1" applyNumberFormat="1" applyFont="1" applyFill="1"/>
    <xf numFmtId="0" fontId="3" fillId="0" borderId="2" xfId="1" applyFont="1" applyBorder="1"/>
    <xf numFmtId="0" fontId="3" fillId="0" borderId="0" xfId="1" applyFont="1" applyBorder="1"/>
    <xf numFmtId="0" fontId="1" fillId="3" borderId="1" xfId="1" applyFont="1" applyFill="1" applyBorder="1"/>
    <xf numFmtId="0" fontId="1" fillId="0" borderId="3" xfId="1" applyFont="1" applyBorder="1" applyAlignment="1">
      <alignment vertical="center"/>
    </xf>
    <xf numFmtId="0" fontId="1" fillId="3" borderId="0" xfId="1" applyFill="1"/>
    <xf numFmtId="0" fontId="1" fillId="3" borderId="3" xfId="1" applyFont="1" applyFill="1" applyBorder="1" applyAlignment="1">
      <alignment vertical="center"/>
    </xf>
    <xf numFmtId="165" fontId="7" fillId="3" borderId="1" xfId="1" applyNumberFormat="1" applyFont="1" applyFill="1" applyBorder="1"/>
    <xf numFmtId="2" fontId="3" fillId="3" borderId="0" xfId="1" applyNumberFormat="1" applyFont="1" applyFill="1"/>
    <xf numFmtId="0" fontId="3" fillId="3" borderId="0" xfId="1" applyFont="1" applyFill="1"/>
    <xf numFmtId="0" fontId="1" fillId="0" borderId="3" xfId="1" applyFont="1" applyBorder="1" applyAlignment="1">
      <alignment vertical="center" wrapText="1"/>
    </xf>
    <xf numFmtId="0" fontId="1" fillId="5" borderId="1" xfId="1" applyFont="1" applyFill="1" applyBorder="1"/>
    <xf numFmtId="0" fontId="3" fillId="5" borderId="1" xfId="1" applyFont="1" applyFill="1" applyBorder="1" applyAlignment="1">
      <alignment horizontal="center" vertical="distributed"/>
    </xf>
    <xf numFmtId="0" fontId="1" fillId="5" borderId="1" xfId="1" applyFont="1" applyFill="1" applyBorder="1" applyAlignment="1">
      <alignment horizontal="distributed" vertical="center"/>
    </xf>
    <xf numFmtId="2" fontId="1" fillId="5" borderId="0" xfId="1" applyNumberFormat="1" applyFill="1"/>
    <xf numFmtId="2" fontId="3" fillId="6" borderId="1" xfId="1" applyNumberFormat="1" applyFont="1" applyFill="1" applyBorder="1"/>
    <xf numFmtId="164" fontId="3" fillId="6" borderId="0" xfId="1" applyNumberFormat="1" applyFont="1" applyFill="1"/>
    <xf numFmtId="165" fontId="8" fillId="6" borderId="1" xfId="1" applyNumberFormat="1" applyFont="1" applyFill="1" applyBorder="1"/>
    <xf numFmtId="166" fontId="1" fillId="0" borderId="0" xfId="1" applyNumberFormat="1"/>
    <xf numFmtId="167" fontId="1" fillId="3" borderId="1" xfId="1" applyNumberFormat="1" applyFont="1" applyFill="1" applyBorder="1"/>
    <xf numFmtId="166" fontId="1" fillId="3" borderId="1" xfId="1" applyNumberFormat="1" applyFont="1" applyFill="1" applyBorder="1"/>
    <xf numFmtId="166" fontId="3" fillId="3" borderId="1" xfId="1" applyNumberFormat="1" applyFont="1" applyFill="1" applyBorder="1"/>
    <xf numFmtId="166" fontId="3" fillId="5" borderId="1" xfId="1" applyNumberFormat="1" applyFont="1" applyFill="1" applyBorder="1" applyAlignment="1">
      <alignment horizontal="center" vertical="distributed"/>
    </xf>
    <xf numFmtId="165" fontId="1" fillId="3" borderId="1" xfId="1" applyNumberFormat="1" applyFont="1" applyFill="1" applyBorder="1"/>
    <xf numFmtId="2" fontId="6" fillId="3" borderId="1" xfId="1" applyNumberFormat="1" applyFont="1" applyFill="1" applyBorder="1"/>
    <xf numFmtId="2" fontId="3" fillId="5" borderId="1" xfId="1" applyNumberFormat="1" applyFont="1" applyFill="1" applyBorder="1" applyAlignment="1">
      <alignment horizontal="distributed" vertical="center"/>
    </xf>
    <xf numFmtId="165" fontId="1" fillId="5" borderId="1" xfId="1" applyNumberFormat="1" applyFont="1" applyFill="1" applyBorder="1" applyAlignment="1">
      <alignment horizontal="distributed" vertical="center"/>
    </xf>
    <xf numFmtId="2" fontId="1" fillId="0" borderId="1" xfId="1" applyNumberFormat="1" applyFont="1" applyBorder="1"/>
    <xf numFmtId="0" fontId="1" fillId="0" borderId="1" xfId="1" applyFont="1" applyBorder="1" applyAlignment="1">
      <alignment vertical="center"/>
    </xf>
    <xf numFmtId="168" fontId="3" fillId="6" borderId="0" xfId="1" applyNumberFormat="1" applyFont="1" applyFill="1"/>
    <xf numFmtId="2" fontId="3" fillId="3" borderId="1" xfId="1" applyNumberFormat="1" applyFont="1" applyFill="1" applyBorder="1"/>
    <xf numFmtId="166" fontId="1" fillId="3" borderId="1" xfId="0" applyNumberFormat="1" applyFont="1" applyFill="1" applyBorder="1" applyAlignment="1" applyProtection="1">
      <alignment vertical="top"/>
    </xf>
    <xf numFmtId="169" fontId="1" fillId="3" borderId="1" xfId="1" applyNumberFormat="1" applyFont="1" applyFill="1" applyBorder="1"/>
    <xf numFmtId="164" fontId="6" fillId="7" borderId="0" xfId="1" applyNumberFormat="1" applyFont="1" applyFill="1"/>
    <xf numFmtId="164" fontId="3" fillId="7" borderId="0" xfId="1" applyNumberFormat="1" applyFont="1" applyFill="1"/>
    <xf numFmtId="2" fontId="6" fillId="0" borderId="0" xfId="1" applyNumberFormat="1" applyFont="1"/>
    <xf numFmtId="0" fontId="6" fillId="0" borderId="0" xfId="1" applyFont="1"/>
    <xf numFmtId="0" fontId="1" fillId="0" borderId="0" xfId="1" applyFont="1" applyAlignment="1">
      <alignment horizontal="center"/>
    </xf>
    <xf numFmtId="0" fontId="3" fillId="0" borderId="0" xfId="1" applyFont="1" applyAlignment="1">
      <alignment horizontal="center"/>
    </xf>
  </cellXfs>
  <cellStyles count="2">
    <cellStyle name="Обычный" xfId="0" builtinId="0"/>
    <cellStyle name="Обычный_меню шабл на 26 Н .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1"/>
  <sheetViews>
    <sheetView tabSelected="1" view="pageBreakPreview" zoomScale="70" zoomScaleNormal="94" zoomScaleSheetLayoutView="70" workbookViewId="0">
      <selection activeCell="D18" sqref="D18"/>
    </sheetView>
  </sheetViews>
  <sheetFormatPr defaultColWidth="8.85546875" defaultRowHeight="12.75"/>
  <cols>
    <col min="1" max="1" width="15" style="1" customWidth="1"/>
    <col min="2" max="2" width="11.28515625" style="1" customWidth="1"/>
    <col min="3" max="3" width="11.42578125" style="1" customWidth="1"/>
    <col min="4" max="4" width="10.7109375" style="1" customWidth="1"/>
    <col min="5" max="5" width="8.28515625" style="1" customWidth="1"/>
    <col min="6" max="6" width="10.5703125" style="1" customWidth="1"/>
    <col min="7" max="7" width="10.28515625" style="1" customWidth="1"/>
    <col min="8" max="8" width="11.7109375" style="1" hidden="1" customWidth="1"/>
    <col min="9" max="9" width="9.5703125" style="1" customWidth="1"/>
    <col min="10" max="10" width="10.7109375" style="1" customWidth="1"/>
    <col min="11" max="11" width="10.28515625" style="1" customWidth="1"/>
    <col min="12" max="12" width="10" style="1" hidden="1" customWidth="1"/>
    <col min="13" max="13" width="9.85546875" style="1" customWidth="1"/>
    <col min="14" max="14" width="10.140625" style="1" customWidth="1"/>
    <col min="15" max="15" width="8.85546875" style="1" customWidth="1"/>
    <col min="16" max="16" width="9.28515625" style="1" bestFit="1" customWidth="1"/>
    <col min="17" max="16384" width="8.85546875" style="1"/>
  </cols>
  <sheetData>
    <row r="1" spans="1:19" ht="22.9" customHeight="1">
      <c r="A1" s="63" t="s">
        <v>42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9"/>
    </row>
    <row r="2" spans="1:19" ht="43.5" customHeight="1">
      <c r="A2" s="37" t="s">
        <v>2</v>
      </c>
      <c r="B2" s="38" t="s">
        <v>12</v>
      </c>
      <c r="C2" s="38" t="s">
        <v>11</v>
      </c>
      <c r="D2" s="8" t="s">
        <v>3</v>
      </c>
      <c r="E2" s="39" t="s">
        <v>30</v>
      </c>
      <c r="F2" s="39" t="s">
        <v>31</v>
      </c>
      <c r="G2" s="39" t="s">
        <v>11</v>
      </c>
      <c r="H2" s="8" t="s">
        <v>9</v>
      </c>
      <c r="I2" s="39" t="s">
        <v>32</v>
      </c>
      <c r="J2" s="39" t="s">
        <v>29</v>
      </c>
      <c r="K2" s="39" t="s">
        <v>33</v>
      </c>
      <c r="L2" s="8" t="s">
        <v>10</v>
      </c>
      <c r="M2" s="8" t="s">
        <v>13</v>
      </c>
      <c r="N2" s="8" t="s">
        <v>14</v>
      </c>
      <c r="O2" s="6" t="s">
        <v>15</v>
      </c>
      <c r="P2" s="7" t="s">
        <v>16</v>
      </c>
      <c r="Q2" s="2"/>
      <c r="R2" s="2"/>
      <c r="S2" s="2"/>
    </row>
    <row r="3" spans="1:19">
      <c r="A3" s="11" t="s">
        <v>0</v>
      </c>
      <c r="B3" s="12"/>
      <c r="C3" s="12"/>
      <c r="D3" s="12"/>
      <c r="E3" s="13"/>
      <c r="F3" s="14"/>
      <c r="G3" s="10"/>
      <c r="H3" s="10"/>
      <c r="I3" s="12"/>
      <c r="J3" s="12"/>
      <c r="K3" s="12"/>
      <c r="L3" s="12"/>
      <c r="M3" s="10"/>
      <c r="N3" s="10"/>
      <c r="O3" s="61">
        <f>O4+M11+M13+O16+M21</f>
        <v>78.674765000000008</v>
      </c>
      <c r="P3" s="61">
        <f>P4+N12+N13+P16+N22</f>
        <v>88.741324999999989</v>
      </c>
      <c r="Q3" s="44"/>
    </row>
    <row r="4" spans="1:19" ht="25.5">
      <c r="A4" s="16" t="s">
        <v>26</v>
      </c>
      <c r="B4" s="29"/>
      <c r="C4" s="29"/>
      <c r="D4" s="17"/>
      <c r="E4" s="18"/>
      <c r="F4" s="19"/>
      <c r="G4" s="18"/>
      <c r="H4" s="20"/>
      <c r="I4" s="21"/>
      <c r="J4" s="22"/>
      <c r="K4" s="22"/>
      <c r="L4" s="22"/>
      <c r="M4" s="23"/>
      <c r="N4" s="23"/>
      <c r="O4" s="15">
        <f>SUM(M5:M9)</f>
        <v>24.564765000000005</v>
      </c>
      <c r="P4" s="15">
        <f>SUM(N5:N9)</f>
        <v>26.471325</v>
      </c>
      <c r="R4" s="4"/>
    </row>
    <row r="5" spans="1:19">
      <c r="A5" s="32" t="s">
        <v>19</v>
      </c>
      <c r="B5" s="49">
        <v>0.1971</v>
      </c>
      <c r="C5" s="49">
        <v>0.2145</v>
      </c>
      <c r="D5" s="50">
        <v>84.4</v>
      </c>
      <c r="E5" s="18">
        <f>SUM((B5*5)+(C5*1))</f>
        <v>1.2</v>
      </c>
      <c r="F5" s="19">
        <f>B5*5</f>
        <v>0.98550000000000004</v>
      </c>
      <c r="G5" s="18">
        <f>C5*1</f>
        <v>0.2145</v>
      </c>
      <c r="H5" s="20">
        <f t="shared" ref="H5:H37" si="0">B5*20</f>
        <v>3.9420000000000002</v>
      </c>
      <c r="I5" s="21">
        <f t="shared" ref="I5:I61" si="1">D5*E5</f>
        <v>101.28</v>
      </c>
      <c r="J5" s="22">
        <f t="shared" ref="J5:J61" si="2">D5*F5</f>
        <v>83.176200000000009</v>
      </c>
      <c r="K5" s="22">
        <f t="shared" ref="K5:K61" si="3">D5*G5</f>
        <v>18.1038</v>
      </c>
      <c r="L5" s="22">
        <f t="shared" ref="L5:L37" si="4">D5*H5</f>
        <v>332.70480000000003</v>
      </c>
      <c r="M5" s="23">
        <f>J5/5</f>
        <v>16.635240000000003</v>
      </c>
      <c r="N5" s="23">
        <f>K5/1</f>
        <v>18.1038</v>
      </c>
      <c r="O5" s="15"/>
      <c r="P5" s="9"/>
    </row>
    <row r="6" spans="1:19">
      <c r="A6" s="32" t="s">
        <v>24</v>
      </c>
      <c r="B6" s="49">
        <v>5.0000000000000001E-3</v>
      </c>
      <c r="C6" s="49">
        <v>5.0000000000000001E-3</v>
      </c>
      <c r="D6" s="50">
        <v>823.53</v>
      </c>
      <c r="E6" s="18">
        <f t="shared" ref="E6:E23" si="5">SUM((B6*5)+(C6*1))</f>
        <v>3.0000000000000002E-2</v>
      </c>
      <c r="F6" s="19">
        <f t="shared" ref="F6:F23" si="6">B6*5</f>
        <v>2.5000000000000001E-2</v>
      </c>
      <c r="G6" s="18">
        <f t="shared" ref="G6:G23" si="7">C6*1</f>
        <v>5.0000000000000001E-3</v>
      </c>
      <c r="H6" s="20"/>
      <c r="I6" s="21">
        <f t="shared" si="1"/>
        <v>24.7059</v>
      </c>
      <c r="J6" s="22">
        <f t="shared" si="2"/>
        <v>20.588250000000002</v>
      </c>
      <c r="K6" s="22">
        <f t="shared" si="3"/>
        <v>4.1176500000000003</v>
      </c>
      <c r="L6" s="22"/>
      <c r="M6" s="23">
        <f t="shared" ref="M6:M23" si="8">J6/5</f>
        <v>4.1176500000000003</v>
      </c>
      <c r="N6" s="23">
        <f t="shared" ref="N6:N23" si="9">K6/1</f>
        <v>4.1176500000000003</v>
      </c>
      <c r="O6" s="15"/>
      <c r="P6" s="9"/>
    </row>
    <row r="7" spans="1:19">
      <c r="A7" s="30" t="s">
        <v>27</v>
      </c>
      <c r="B7" s="49">
        <v>3.7499999999999999E-2</v>
      </c>
      <c r="C7" s="49">
        <v>4.2299999999999997E-2</v>
      </c>
      <c r="D7" s="50">
        <v>91.25</v>
      </c>
      <c r="E7" s="18">
        <f t="shared" si="5"/>
        <v>0.2298</v>
      </c>
      <c r="F7" s="19">
        <f t="shared" si="6"/>
        <v>0.1875</v>
      </c>
      <c r="G7" s="18">
        <f t="shared" si="7"/>
        <v>4.2299999999999997E-2</v>
      </c>
      <c r="H7" s="20">
        <f t="shared" si="0"/>
        <v>0.75</v>
      </c>
      <c r="I7" s="21">
        <f t="shared" si="1"/>
        <v>20.969249999999999</v>
      </c>
      <c r="J7" s="22">
        <f t="shared" si="2"/>
        <v>17.109375</v>
      </c>
      <c r="K7" s="22">
        <f t="shared" si="3"/>
        <v>3.8598749999999997</v>
      </c>
      <c r="L7" s="22">
        <f t="shared" si="4"/>
        <v>68.4375</v>
      </c>
      <c r="M7" s="23">
        <f t="shared" si="8"/>
        <v>3.421875</v>
      </c>
      <c r="N7" s="23">
        <f t="shared" si="9"/>
        <v>3.8598749999999997</v>
      </c>
      <c r="O7" s="15"/>
      <c r="P7" s="9"/>
    </row>
    <row r="8" spans="1:19">
      <c r="A8" s="30" t="s">
        <v>7</v>
      </c>
      <c r="B8" s="49">
        <v>5.0000000000000001E-3</v>
      </c>
      <c r="C8" s="49">
        <v>5.0000000000000001E-3</v>
      </c>
      <c r="D8" s="50">
        <v>75</v>
      </c>
      <c r="E8" s="18">
        <f t="shared" si="5"/>
        <v>3.0000000000000002E-2</v>
      </c>
      <c r="F8" s="19">
        <f t="shared" si="6"/>
        <v>2.5000000000000001E-2</v>
      </c>
      <c r="G8" s="18">
        <f t="shared" si="7"/>
        <v>5.0000000000000001E-3</v>
      </c>
      <c r="H8" s="20">
        <f t="shared" si="0"/>
        <v>0.1</v>
      </c>
      <c r="I8" s="21">
        <f t="shared" si="1"/>
        <v>2.25</v>
      </c>
      <c r="J8" s="22">
        <f t="shared" si="2"/>
        <v>1.875</v>
      </c>
      <c r="K8" s="22">
        <f t="shared" si="3"/>
        <v>0.375</v>
      </c>
      <c r="L8" s="22">
        <f t="shared" si="4"/>
        <v>7.5</v>
      </c>
      <c r="M8" s="23">
        <f t="shared" si="8"/>
        <v>0.375</v>
      </c>
      <c r="N8" s="23">
        <f t="shared" si="9"/>
        <v>0.375</v>
      </c>
      <c r="O8" s="15"/>
      <c r="P8" s="9"/>
    </row>
    <row r="9" spans="1:19">
      <c r="A9" s="30" t="s">
        <v>4</v>
      </c>
      <c r="B9" s="49">
        <v>1E-3</v>
      </c>
      <c r="C9" s="49">
        <v>1E-3</v>
      </c>
      <c r="D9" s="50">
        <v>15</v>
      </c>
      <c r="E9" s="18">
        <f t="shared" si="5"/>
        <v>6.0000000000000001E-3</v>
      </c>
      <c r="F9" s="19">
        <f t="shared" si="6"/>
        <v>5.0000000000000001E-3</v>
      </c>
      <c r="G9" s="18">
        <f t="shared" si="7"/>
        <v>1E-3</v>
      </c>
      <c r="H9" s="20"/>
      <c r="I9" s="21">
        <f t="shared" ref="I9" si="10">D9*E9</f>
        <v>0.09</v>
      </c>
      <c r="J9" s="22">
        <f t="shared" ref="J9" si="11">D9*F9</f>
        <v>7.4999999999999997E-2</v>
      </c>
      <c r="K9" s="22">
        <f t="shared" ref="K9" si="12">D9*G9</f>
        <v>1.4999999999999999E-2</v>
      </c>
      <c r="L9" s="22">
        <f t="shared" ref="L9" si="13">D9*H9</f>
        <v>0</v>
      </c>
      <c r="M9" s="23">
        <f t="shared" si="8"/>
        <v>1.4999999999999999E-2</v>
      </c>
      <c r="N9" s="23">
        <f t="shared" si="9"/>
        <v>1.4999999999999999E-2</v>
      </c>
      <c r="O9" s="15"/>
      <c r="P9" s="9"/>
    </row>
    <row r="10" spans="1:19">
      <c r="A10" s="25"/>
      <c r="B10" s="22"/>
      <c r="C10" s="22"/>
      <c r="D10" s="50"/>
      <c r="E10" s="18">
        <f t="shared" si="5"/>
        <v>0</v>
      </c>
      <c r="F10" s="19">
        <f t="shared" si="6"/>
        <v>0</v>
      </c>
      <c r="G10" s="18">
        <f t="shared" si="7"/>
        <v>0</v>
      </c>
      <c r="H10" s="20"/>
      <c r="I10" s="21">
        <f t="shared" ref="I10" si="14">D10*E10</f>
        <v>0</v>
      </c>
      <c r="J10" s="22">
        <f t="shared" ref="J10" si="15">D10*F10</f>
        <v>0</v>
      </c>
      <c r="K10" s="22">
        <f t="shared" ref="K10" si="16">D10*G10</f>
        <v>0</v>
      </c>
      <c r="L10" s="22"/>
      <c r="M10" s="23">
        <f t="shared" si="8"/>
        <v>0</v>
      </c>
      <c r="N10" s="23">
        <f t="shared" si="9"/>
        <v>0</v>
      </c>
      <c r="O10" s="15"/>
      <c r="P10" s="9"/>
      <c r="R10" s="4"/>
    </row>
    <row r="11" spans="1:19">
      <c r="A11" s="16" t="s">
        <v>25</v>
      </c>
      <c r="B11" s="22">
        <v>0.01</v>
      </c>
      <c r="C11" s="22"/>
      <c r="D11" s="50">
        <v>590</v>
      </c>
      <c r="E11" s="18">
        <f t="shared" si="5"/>
        <v>0.05</v>
      </c>
      <c r="F11" s="19">
        <f t="shared" si="6"/>
        <v>0.05</v>
      </c>
      <c r="G11" s="18">
        <f t="shared" si="7"/>
        <v>0</v>
      </c>
      <c r="H11" s="20"/>
      <c r="I11" s="21">
        <f>D11*E11</f>
        <v>29.5</v>
      </c>
      <c r="J11" s="22">
        <f>D11*F11</f>
        <v>29.5</v>
      </c>
      <c r="K11" s="22">
        <f>D11*G11</f>
        <v>0</v>
      </c>
      <c r="L11" s="22">
        <f>D11*H11</f>
        <v>0</v>
      </c>
      <c r="M11" s="23">
        <f t="shared" si="8"/>
        <v>5.9</v>
      </c>
      <c r="N11" s="23">
        <f t="shared" si="9"/>
        <v>0</v>
      </c>
      <c r="O11" s="15"/>
      <c r="P11" s="15"/>
    </row>
    <row r="12" spans="1:19">
      <c r="A12" s="16" t="s">
        <v>25</v>
      </c>
      <c r="B12" s="22"/>
      <c r="C12" s="22">
        <v>1.7000000000000001E-2</v>
      </c>
      <c r="D12" s="50">
        <v>580</v>
      </c>
      <c r="E12" s="18">
        <f t="shared" ref="E12" si="17">SUM((B12*5)+(C12*1))</f>
        <v>1.7000000000000001E-2</v>
      </c>
      <c r="F12" s="19">
        <f t="shared" ref="F12" si="18">B12*5</f>
        <v>0</v>
      </c>
      <c r="G12" s="18">
        <f t="shared" ref="G12" si="19">C12*1</f>
        <v>1.7000000000000001E-2</v>
      </c>
      <c r="H12" s="20"/>
      <c r="I12" s="21">
        <f>D12*E12</f>
        <v>9.8600000000000012</v>
      </c>
      <c r="J12" s="22">
        <f>D12*F12</f>
        <v>0</v>
      </c>
      <c r="K12" s="22">
        <f>D12*G12</f>
        <v>9.8600000000000012</v>
      </c>
      <c r="L12" s="22">
        <f>D12*H12</f>
        <v>0</v>
      </c>
      <c r="M12" s="23">
        <f t="shared" ref="M12" si="20">J12/5</f>
        <v>0</v>
      </c>
      <c r="N12" s="23">
        <f t="shared" ref="N12" si="21">K12/1</f>
        <v>9.8600000000000012</v>
      </c>
      <c r="O12" s="15"/>
      <c r="P12" s="15"/>
    </row>
    <row r="13" spans="1:19">
      <c r="A13" s="25" t="s">
        <v>6</v>
      </c>
      <c r="B13" s="56">
        <v>0.03</v>
      </c>
      <c r="C13" s="56">
        <v>0.04</v>
      </c>
      <c r="D13" s="50">
        <v>60</v>
      </c>
      <c r="E13" s="18">
        <f t="shared" si="5"/>
        <v>0.19</v>
      </c>
      <c r="F13" s="19">
        <f t="shared" si="6"/>
        <v>0.15</v>
      </c>
      <c r="G13" s="18">
        <f t="shared" si="7"/>
        <v>0.04</v>
      </c>
      <c r="H13" s="20">
        <f t="shared" si="0"/>
        <v>0.6</v>
      </c>
      <c r="I13" s="21">
        <f t="shared" si="1"/>
        <v>11.4</v>
      </c>
      <c r="J13" s="22">
        <f t="shared" si="2"/>
        <v>9</v>
      </c>
      <c r="K13" s="22">
        <f t="shared" si="3"/>
        <v>2.4</v>
      </c>
      <c r="L13" s="22">
        <f t="shared" si="4"/>
        <v>36</v>
      </c>
      <c r="M13" s="23">
        <f t="shared" si="8"/>
        <v>1.8</v>
      </c>
      <c r="N13" s="23">
        <f t="shared" si="9"/>
        <v>2.4</v>
      </c>
      <c r="O13" s="15"/>
      <c r="P13" s="9"/>
    </row>
    <row r="14" spans="1:19">
      <c r="A14" s="30"/>
      <c r="B14" s="22"/>
      <c r="C14" s="22"/>
      <c r="D14" s="50"/>
      <c r="E14" s="18">
        <f t="shared" si="5"/>
        <v>0</v>
      </c>
      <c r="F14" s="19">
        <f t="shared" si="6"/>
        <v>0</v>
      </c>
      <c r="G14" s="18">
        <f t="shared" si="7"/>
        <v>0</v>
      </c>
      <c r="H14" s="20">
        <f t="shared" si="0"/>
        <v>0</v>
      </c>
      <c r="I14" s="21">
        <f t="shared" si="1"/>
        <v>0</v>
      </c>
      <c r="J14" s="22">
        <f t="shared" si="2"/>
        <v>0</v>
      </c>
      <c r="K14" s="22">
        <f t="shared" si="3"/>
        <v>0</v>
      </c>
      <c r="L14" s="22">
        <f t="shared" si="4"/>
        <v>0</v>
      </c>
      <c r="M14" s="23">
        <f t="shared" si="8"/>
        <v>0</v>
      </c>
      <c r="N14" s="23">
        <f t="shared" si="9"/>
        <v>0</v>
      </c>
      <c r="O14" s="15"/>
      <c r="P14" s="9"/>
    </row>
    <row r="15" spans="1:19">
      <c r="A15" s="24"/>
      <c r="B15" s="22"/>
      <c r="C15" s="22"/>
      <c r="D15" s="50"/>
      <c r="E15" s="18">
        <f t="shared" si="5"/>
        <v>0</v>
      </c>
      <c r="F15" s="19">
        <f t="shared" si="6"/>
        <v>0</v>
      </c>
      <c r="G15" s="18">
        <f t="shared" si="7"/>
        <v>0</v>
      </c>
      <c r="H15" s="20"/>
      <c r="I15" s="21">
        <f t="shared" si="1"/>
        <v>0</v>
      </c>
      <c r="J15" s="22">
        <f t="shared" si="2"/>
        <v>0</v>
      </c>
      <c r="K15" s="22">
        <f t="shared" si="3"/>
        <v>0</v>
      </c>
      <c r="L15" s="22"/>
      <c r="M15" s="23">
        <f t="shared" si="8"/>
        <v>0</v>
      </c>
      <c r="N15" s="23">
        <f t="shared" si="9"/>
        <v>0</v>
      </c>
      <c r="O15" s="15"/>
      <c r="P15" s="9"/>
    </row>
    <row r="16" spans="1:19">
      <c r="A16" s="25" t="s">
        <v>49</v>
      </c>
      <c r="B16" s="46">
        <v>0.22500000000000001</v>
      </c>
      <c r="C16" s="46">
        <v>0.22500000000000001</v>
      </c>
      <c r="D16" s="50">
        <v>115.6</v>
      </c>
      <c r="E16" s="18">
        <f t="shared" si="5"/>
        <v>1.35</v>
      </c>
      <c r="F16" s="19">
        <f t="shared" si="6"/>
        <v>1.125</v>
      </c>
      <c r="G16" s="18">
        <f t="shared" si="7"/>
        <v>0.22500000000000001</v>
      </c>
      <c r="H16" s="20">
        <f t="shared" si="0"/>
        <v>4.5</v>
      </c>
      <c r="I16" s="21">
        <f t="shared" si="1"/>
        <v>156.06</v>
      </c>
      <c r="J16" s="22">
        <f t="shared" si="2"/>
        <v>130.04999999999998</v>
      </c>
      <c r="K16" s="22">
        <f t="shared" si="3"/>
        <v>26.009999999999998</v>
      </c>
      <c r="L16" s="22">
        <f t="shared" si="4"/>
        <v>520.19999999999993</v>
      </c>
      <c r="M16" s="23">
        <f t="shared" si="8"/>
        <v>26.009999999999998</v>
      </c>
      <c r="N16" s="23">
        <f t="shared" si="9"/>
        <v>26.009999999999998</v>
      </c>
      <c r="O16" s="15">
        <f>SUM(M16:M19)</f>
        <v>26.009999999999998</v>
      </c>
      <c r="P16" s="15">
        <f>SUM(N16:N19)</f>
        <v>26.009999999999998</v>
      </c>
    </row>
    <row r="17" spans="1:17">
      <c r="A17" s="30"/>
      <c r="B17" s="49"/>
      <c r="C17" s="49"/>
      <c r="D17" s="50"/>
      <c r="E17" s="18">
        <f t="shared" si="5"/>
        <v>0</v>
      </c>
      <c r="F17" s="19">
        <f t="shared" si="6"/>
        <v>0</v>
      </c>
      <c r="G17" s="18">
        <f t="shared" si="7"/>
        <v>0</v>
      </c>
      <c r="H17" s="20"/>
      <c r="I17" s="21">
        <f t="shared" ref="I17" si="22">D17*E17</f>
        <v>0</v>
      </c>
      <c r="J17" s="22">
        <f t="shared" ref="J17" si="23">D17*F17</f>
        <v>0</v>
      </c>
      <c r="K17" s="22">
        <f t="shared" ref="K17" si="24">D17*G17</f>
        <v>0</v>
      </c>
      <c r="L17" s="22"/>
      <c r="M17" s="23">
        <f t="shared" si="8"/>
        <v>0</v>
      </c>
      <c r="N17" s="23">
        <f t="shared" si="9"/>
        <v>0</v>
      </c>
      <c r="O17" s="15"/>
      <c r="P17" s="9"/>
    </row>
    <row r="18" spans="1:17">
      <c r="A18" s="30"/>
      <c r="B18" s="49"/>
      <c r="C18" s="49"/>
      <c r="D18" s="50"/>
      <c r="E18" s="18">
        <f t="shared" si="5"/>
        <v>0</v>
      </c>
      <c r="F18" s="19">
        <f t="shared" si="6"/>
        <v>0</v>
      </c>
      <c r="G18" s="18">
        <f t="shared" si="7"/>
        <v>0</v>
      </c>
      <c r="H18" s="20">
        <f t="shared" si="0"/>
        <v>0</v>
      </c>
      <c r="I18" s="21">
        <f t="shared" si="1"/>
        <v>0</v>
      </c>
      <c r="J18" s="22">
        <f t="shared" si="2"/>
        <v>0</v>
      </c>
      <c r="K18" s="22">
        <f t="shared" si="3"/>
        <v>0</v>
      </c>
      <c r="L18" s="22">
        <f t="shared" si="4"/>
        <v>0</v>
      </c>
      <c r="M18" s="23">
        <f t="shared" si="8"/>
        <v>0</v>
      </c>
      <c r="N18" s="23">
        <f t="shared" si="9"/>
        <v>0</v>
      </c>
      <c r="O18" s="15"/>
      <c r="P18" s="9"/>
    </row>
    <row r="19" spans="1:17">
      <c r="A19" s="30"/>
      <c r="B19" s="49"/>
      <c r="C19" s="49"/>
      <c r="D19" s="50"/>
      <c r="E19" s="18">
        <f t="shared" si="5"/>
        <v>0</v>
      </c>
      <c r="F19" s="19">
        <f t="shared" si="6"/>
        <v>0</v>
      </c>
      <c r="G19" s="18">
        <f t="shared" si="7"/>
        <v>0</v>
      </c>
      <c r="H19" s="20"/>
      <c r="I19" s="21">
        <f t="shared" si="1"/>
        <v>0</v>
      </c>
      <c r="J19" s="22">
        <f t="shared" si="2"/>
        <v>0</v>
      </c>
      <c r="K19" s="22">
        <f t="shared" si="3"/>
        <v>0</v>
      </c>
      <c r="L19" s="22"/>
      <c r="M19" s="23">
        <f t="shared" si="8"/>
        <v>0</v>
      </c>
      <c r="N19" s="23">
        <f t="shared" si="9"/>
        <v>0</v>
      </c>
      <c r="O19" s="15"/>
      <c r="P19" s="9"/>
    </row>
    <row r="20" spans="1:17">
      <c r="A20" s="30"/>
      <c r="B20" s="49"/>
      <c r="C20" s="49"/>
      <c r="D20" s="50"/>
      <c r="E20" s="18">
        <f t="shared" ref="E20:E21" si="25">SUM((B20*5)+(C20*1))</f>
        <v>0</v>
      </c>
      <c r="F20" s="19">
        <f t="shared" ref="F20:F21" si="26">B20*5</f>
        <v>0</v>
      </c>
      <c r="G20" s="18">
        <f t="shared" ref="G20:G21" si="27">C20*1</f>
        <v>0</v>
      </c>
      <c r="H20" s="20"/>
      <c r="I20" s="21">
        <f t="shared" ref="I20:I21" si="28">D20*E20</f>
        <v>0</v>
      </c>
      <c r="J20" s="22">
        <f t="shared" ref="J20:J21" si="29">D20*F20</f>
        <v>0</v>
      </c>
      <c r="K20" s="22">
        <f t="shared" ref="K20:K21" si="30">D20*G20</f>
        <v>0</v>
      </c>
      <c r="L20" s="22"/>
      <c r="M20" s="23">
        <f t="shared" ref="M20:M21" si="31">J20/5</f>
        <v>0</v>
      </c>
      <c r="N20" s="23">
        <f t="shared" ref="N20:N21" si="32">K20/1</f>
        <v>0</v>
      </c>
      <c r="O20" s="15"/>
      <c r="P20" s="9"/>
    </row>
    <row r="21" spans="1:17">
      <c r="A21" s="25" t="s">
        <v>34</v>
      </c>
      <c r="B21" s="49">
        <v>0.17</v>
      </c>
      <c r="C21" s="49"/>
      <c r="D21" s="50">
        <v>120</v>
      </c>
      <c r="E21" s="18">
        <f t="shared" si="25"/>
        <v>0.85000000000000009</v>
      </c>
      <c r="F21" s="19">
        <f t="shared" si="26"/>
        <v>0.85000000000000009</v>
      </c>
      <c r="G21" s="18">
        <f t="shared" si="27"/>
        <v>0</v>
      </c>
      <c r="H21" s="20"/>
      <c r="I21" s="21">
        <f t="shared" si="28"/>
        <v>102.00000000000001</v>
      </c>
      <c r="J21" s="22">
        <f t="shared" si="29"/>
        <v>102.00000000000001</v>
      </c>
      <c r="K21" s="22">
        <f t="shared" si="30"/>
        <v>0</v>
      </c>
      <c r="L21" s="22"/>
      <c r="M21" s="23">
        <f t="shared" si="31"/>
        <v>20.400000000000002</v>
      </c>
      <c r="N21" s="23">
        <f t="shared" si="32"/>
        <v>0</v>
      </c>
      <c r="O21" s="15"/>
      <c r="P21" s="9"/>
    </row>
    <row r="22" spans="1:17">
      <c r="A22" s="25" t="s">
        <v>35</v>
      </c>
      <c r="B22" s="46"/>
      <c r="C22" s="49">
        <v>0.2</v>
      </c>
      <c r="D22" s="50">
        <v>120</v>
      </c>
      <c r="E22" s="18">
        <f t="shared" si="5"/>
        <v>0.2</v>
      </c>
      <c r="F22" s="19">
        <f t="shared" si="6"/>
        <v>0</v>
      </c>
      <c r="G22" s="18">
        <f t="shared" si="7"/>
        <v>0.2</v>
      </c>
      <c r="H22" s="20">
        <f t="shared" ref="H22" si="33">B22*20</f>
        <v>0</v>
      </c>
      <c r="I22" s="21">
        <f t="shared" ref="I22" si="34">D22*E22</f>
        <v>24</v>
      </c>
      <c r="J22" s="22">
        <f t="shared" ref="J22" si="35">D22*F22</f>
        <v>0</v>
      </c>
      <c r="K22" s="22">
        <f t="shared" ref="K22" si="36">D22*G22</f>
        <v>24</v>
      </c>
      <c r="L22" s="22">
        <f t="shared" ref="L22" si="37">D22*H22</f>
        <v>0</v>
      </c>
      <c r="M22" s="23">
        <f t="shared" si="8"/>
        <v>0</v>
      </c>
      <c r="N22" s="23">
        <f t="shared" si="9"/>
        <v>24</v>
      </c>
      <c r="O22" s="15"/>
      <c r="P22" s="9"/>
    </row>
    <row r="23" spans="1:17">
      <c r="A23" s="25"/>
      <c r="B23" s="47"/>
      <c r="C23" s="47"/>
      <c r="D23" s="50"/>
      <c r="E23" s="18">
        <f t="shared" si="5"/>
        <v>0</v>
      </c>
      <c r="F23" s="19">
        <f t="shared" si="6"/>
        <v>0</v>
      </c>
      <c r="G23" s="18">
        <f t="shared" si="7"/>
        <v>0</v>
      </c>
      <c r="H23" s="20"/>
      <c r="I23" s="21">
        <f t="shared" ref="I23" si="38">D23*E23</f>
        <v>0</v>
      </c>
      <c r="J23" s="22">
        <f t="shared" ref="J23" si="39">D23*F23</f>
        <v>0</v>
      </c>
      <c r="K23" s="22">
        <f t="shared" ref="K23" si="40">D23*G23</f>
        <v>0</v>
      </c>
      <c r="L23" s="22"/>
      <c r="M23" s="23">
        <f t="shared" si="8"/>
        <v>0</v>
      </c>
      <c r="N23" s="23">
        <f t="shared" si="9"/>
        <v>0</v>
      </c>
      <c r="O23" s="15"/>
      <c r="P23" s="9"/>
    </row>
    <row r="24" spans="1:17">
      <c r="A24" s="30"/>
      <c r="B24" s="47"/>
      <c r="C24" s="47"/>
      <c r="D24" s="50"/>
      <c r="E24" s="18"/>
      <c r="F24" s="19"/>
      <c r="G24" s="18"/>
      <c r="H24" s="20"/>
      <c r="I24" s="43">
        <f>SUM(I4:I23)</f>
        <v>482.11515000000003</v>
      </c>
      <c r="J24" s="43">
        <f t="shared" ref="J24:K24" si="41">SUM(J4:J23)</f>
        <v>393.37382500000001</v>
      </c>
      <c r="K24" s="43">
        <f t="shared" si="41"/>
        <v>88.741324999999989</v>
      </c>
      <c r="L24" s="22"/>
      <c r="M24" s="41">
        <f>SUM(M5:M23)</f>
        <v>78.674765000000008</v>
      </c>
      <c r="N24" s="41">
        <f>SUM(N5:N23)</f>
        <v>88.741324999999989</v>
      </c>
      <c r="O24" s="15">
        <f>M24</f>
        <v>78.674765000000008</v>
      </c>
      <c r="P24" s="15">
        <f>N24</f>
        <v>88.741324999999989</v>
      </c>
    </row>
    <row r="25" spans="1:17" ht="38.25">
      <c r="A25" s="37" t="s">
        <v>2</v>
      </c>
      <c r="B25" s="48" t="s">
        <v>12</v>
      </c>
      <c r="C25" s="48" t="s">
        <v>11</v>
      </c>
      <c r="D25" s="51" t="s">
        <v>3</v>
      </c>
      <c r="E25" s="52" t="s">
        <v>43</v>
      </c>
      <c r="F25" s="52" t="s">
        <v>36</v>
      </c>
      <c r="G25" s="52" t="s">
        <v>44</v>
      </c>
      <c r="H25" s="8" t="s">
        <v>9</v>
      </c>
      <c r="I25" s="39" t="s">
        <v>45</v>
      </c>
      <c r="J25" s="39" t="s">
        <v>29</v>
      </c>
      <c r="K25" s="39" t="s">
        <v>46</v>
      </c>
      <c r="L25" s="8" t="s">
        <v>10</v>
      </c>
      <c r="M25" s="8" t="s">
        <v>13</v>
      </c>
      <c r="N25" s="8" t="s">
        <v>14</v>
      </c>
      <c r="O25" s="61">
        <f>O27+O31+O41+O48+O54+M60+M61</f>
        <v>66.253309000000002</v>
      </c>
      <c r="P25" s="61">
        <f>P27+P31+P41+P48+P54+N60+N61</f>
        <v>80.097339000000005</v>
      </c>
      <c r="Q25" s="62" t="s">
        <v>48</v>
      </c>
    </row>
    <row r="26" spans="1:17">
      <c r="A26" s="11" t="s">
        <v>1</v>
      </c>
      <c r="B26" s="47"/>
      <c r="C26" s="47"/>
      <c r="D26" s="50"/>
      <c r="E26" s="18"/>
      <c r="F26" s="19"/>
      <c r="G26" s="18"/>
      <c r="H26" s="20"/>
      <c r="I26" s="21"/>
      <c r="J26" s="22"/>
      <c r="K26" s="22"/>
      <c r="L26" s="22"/>
      <c r="M26" s="23"/>
      <c r="N26" s="23"/>
      <c r="O26" s="61">
        <f>O27+O31+O41+O48+O54+M60+M61</f>
        <v>66.253309000000002</v>
      </c>
      <c r="P26" s="61">
        <f>P27+P31+P41+P48+P54+N60+N61</f>
        <v>80.097339000000005</v>
      </c>
    </row>
    <row r="27" spans="1:17">
      <c r="A27" s="16" t="s">
        <v>47</v>
      </c>
      <c r="B27" s="49">
        <v>7.4999999999999997E-2</v>
      </c>
      <c r="C27" s="49">
        <v>0.115</v>
      </c>
      <c r="D27" s="17">
        <v>155.6</v>
      </c>
      <c r="E27" s="18">
        <f>SUM((B27*5)+(C27*3))</f>
        <v>0.72</v>
      </c>
      <c r="F27" s="19">
        <f>B27*5</f>
        <v>0.375</v>
      </c>
      <c r="G27" s="18">
        <f>C27*3</f>
        <v>0.34500000000000003</v>
      </c>
      <c r="H27" s="20"/>
      <c r="I27" s="21">
        <f t="shared" ref="I27" si="42">D27*E27</f>
        <v>112.032</v>
      </c>
      <c r="J27" s="22">
        <f t="shared" ref="J27" si="43">D27*F27</f>
        <v>58.349999999999994</v>
      </c>
      <c r="K27" s="22">
        <f t="shared" ref="K27" si="44">D27*G27</f>
        <v>53.682000000000002</v>
      </c>
      <c r="L27" s="22"/>
      <c r="M27" s="23">
        <f>J27/5</f>
        <v>11.669999999999998</v>
      </c>
      <c r="N27" s="23">
        <f>K27/3</f>
        <v>17.894000000000002</v>
      </c>
      <c r="O27" s="15">
        <f>M27</f>
        <v>11.669999999999998</v>
      </c>
      <c r="P27" s="15">
        <f>N27</f>
        <v>17.894000000000002</v>
      </c>
    </row>
    <row r="28" spans="1:17">
      <c r="A28" s="16"/>
      <c r="B28" s="29"/>
      <c r="C28" s="29"/>
      <c r="D28" s="17"/>
      <c r="E28" s="18">
        <f t="shared" ref="E28:E61" si="45">SUM((B28*5)+(C28*3))</f>
        <v>0</v>
      </c>
      <c r="F28" s="19">
        <f t="shared" ref="F28:F61" si="46">B28*5</f>
        <v>0</v>
      </c>
      <c r="G28" s="18">
        <f t="shared" ref="G28:G61" si="47">C28*3</f>
        <v>0</v>
      </c>
      <c r="H28" s="20"/>
      <c r="I28" s="21">
        <f t="shared" ref="I28:I29" si="48">D28*E28</f>
        <v>0</v>
      </c>
      <c r="J28" s="22">
        <f t="shared" ref="J28:J29" si="49">D28*F28</f>
        <v>0</v>
      </c>
      <c r="K28" s="22">
        <f t="shared" ref="K28:K29" si="50">D28*G28</f>
        <v>0</v>
      </c>
      <c r="L28" s="22"/>
      <c r="M28" s="23">
        <f t="shared" ref="M28:M61" si="51">J28/5</f>
        <v>0</v>
      </c>
      <c r="N28" s="23">
        <f t="shared" ref="N28:N61" si="52">K28/3</f>
        <v>0</v>
      </c>
      <c r="O28" s="15"/>
      <c r="P28" s="15"/>
    </row>
    <row r="29" spans="1:17">
      <c r="A29" s="16"/>
      <c r="B29" s="29"/>
      <c r="C29" s="29"/>
      <c r="D29" s="17"/>
      <c r="E29" s="18">
        <f t="shared" si="45"/>
        <v>0</v>
      </c>
      <c r="F29" s="19">
        <f t="shared" si="46"/>
        <v>0</v>
      </c>
      <c r="G29" s="18">
        <f t="shared" si="47"/>
        <v>0</v>
      </c>
      <c r="H29" s="20"/>
      <c r="I29" s="21">
        <f t="shared" si="48"/>
        <v>0</v>
      </c>
      <c r="J29" s="22">
        <f t="shared" si="49"/>
        <v>0</v>
      </c>
      <c r="K29" s="22">
        <f t="shared" si="50"/>
        <v>0</v>
      </c>
      <c r="L29" s="22"/>
      <c r="M29" s="23">
        <f t="shared" si="51"/>
        <v>0</v>
      </c>
      <c r="N29" s="23">
        <f t="shared" si="52"/>
        <v>0</v>
      </c>
      <c r="O29" s="15"/>
      <c r="P29" s="15"/>
    </row>
    <row r="30" spans="1:17">
      <c r="A30" s="30"/>
      <c r="B30" s="46"/>
      <c r="C30" s="46"/>
      <c r="D30" s="50"/>
      <c r="E30" s="18">
        <f t="shared" si="45"/>
        <v>0</v>
      </c>
      <c r="F30" s="19">
        <f t="shared" si="46"/>
        <v>0</v>
      </c>
      <c r="G30" s="18">
        <f t="shared" si="47"/>
        <v>0</v>
      </c>
      <c r="H30" s="20">
        <f t="shared" ref="H30" si="53">B30*20</f>
        <v>0</v>
      </c>
      <c r="I30" s="21">
        <f t="shared" ref="I30" si="54">D30*E30</f>
        <v>0</v>
      </c>
      <c r="J30" s="22">
        <f t="shared" ref="J30" si="55">D30*F30</f>
        <v>0</v>
      </c>
      <c r="K30" s="22">
        <f t="shared" ref="K30" si="56">D30*G30</f>
        <v>0</v>
      </c>
      <c r="L30" s="22">
        <f t="shared" ref="L30" si="57">D30*H30</f>
        <v>0</v>
      </c>
      <c r="M30" s="23">
        <f t="shared" si="51"/>
        <v>0</v>
      </c>
      <c r="N30" s="23">
        <f t="shared" si="52"/>
        <v>0</v>
      </c>
      <c r="O30" s="15"/>
      <c r="P30" s="9"/>
    </row>
    <row r="31" spans="1:17" ht="27.75" customHeight="1">
      <c r="A31" s="16" t="s">
        <v>22</v>
      </c>
      <c r="B31" s="46"/>
      <c r="C31" s="46"/>
      <c r="D31" s="50"/>
      <c r="E31" s="18">
        <f t="shared" si="45"/>
        <v>0</v>
      </c>
      <c r="F31" s="19">
        <f t="shared" si="46"/>
        <v>0</v>
      </c>
      <c r="G31" s="18">
        <f t="shared" si="47"/>
        <v>0</v>
      </c>
      <c r="H31" s="20">
        <f t="shared" si="0"/>
        <v>0</v>
      </c>
      <c r="I31" s="21">
        <f t="shared" si="1"/>
        <v>0</v>
      </c>
      <c r="J31" s="22">
        <f t="shared" si="2"/>
        <v>0</v>
      </c>
      <c r="K31" s="22">
        <f t="shared" si="3"/>
        <v>0</v>
      </c>
      <c r="L31" s="22">
        <f t="shared" si="4"/>
        <v>0</v>
      </c>
      <c r="M31" s="23">
        <f t="shared" si="51"/>
        <v>0</v>
      </c>
      <c r="N31" s="23">
        <f t="shared" si="52"/>
        <v>0</v>
      </c>
      <c r="O31" s="15">
        <f>SUM(M32:M37)</f>
        <v>4.2260999999999997</v>
      </c>
      <c r="P31" s="15">
        <f>SUM(N32:N37)</f>
        <v>5.3412000000000006</v>
      </c>
    </row>
    <row r="32" spans="1:17">
      <c r="A32" s="36" t="s">
        <v>21</v>
      </c>
      <c r="B32" s="46">
        <v>8.0000000000000002E-3</v>
      </c>
      <c r="C32" s="46">
        <v>0.01</v>
      </c>
      <c r="D32" s="50">
        <v>122.2</v>
      </c>
      <c r="E32" s="18">
        <f t="shared" si="45"/>
        <v>7.0000000000000007E-2</v>
      </c>
      <c r="F32" s="19">
        <f t="shared" si="46"/>
        <v>0.04</v>
      </c>
      <c r="G32" s="18">
        <f t="shared" si="47"/>
        <v>0.03</v>
      </c>
      <c r="H32" s="20"/>
      <c r="I32" s="21">
        <f t="shared" ref="I32" si="58">D32*E32</f>
        <v>8.5540000000000003</v>
      </c>
      <c r="J32" s="22">
        <f t="shared" ref="J32" si="59">D32*F32</f>
        <v>4.8879999999999999</v>
      </c>
      <c r="K32" s="22">
        <f t="shared" ref="K32" si="60">D32*G32</f>
        <v>3.6659999999999999</v>
      </c>
      <c r="L32" s="22"/>
      <c r="M32" s="23">
        <f t="shared" si="51"/>
        <v>0.97760000000000002</v>
      </c>
      <c r="N32" s="23">
        <f t="shared" si="52"/>
        <v>1.222</v>
      </c>
      <c r="O32" s="15"/>
      <c r="P32" s="15"/>
    </row>
    <row r="33" spans="1:16">
      <c r="A33" s="30" t="s">
        <v>20</v>
      </c>
      <c r="B33" s="46">
        <v>8.2299999999999998E-2</v>
      </c>
      <c r="C33" s="46">
        <v>0.1053</v>
      </c>
      <c r="D33" s="50">
        <v>27</v>
      </c>
      <c r="E33" s="18">
        <f t="shared" si="45"/>
        <v>0.72740000000000005</v>
      </c>
      <c r="F33" s="19">
        <f t="shared" si="46"/>
        <v>0.41149999999999998</v>
      </c>
      <c r="G33" s="18">
        <f t="shared" si="47"/>
        <v>0.31590000000000001</v>
      </c>
      <c r="H33" s="20">
        <f t="shared" si="0"/>
        <v>1.6459999999999999</v>
      </c>
      <c r="I33" s="21">
        <f t="shared" si="1"/>
        <v>19.639800000000001</v>
      </c>
      <c r="J33" s="22">
        <f t="shared" si="2"/>
        <v>11.1105</v>
      </c>
      <c r="K33" s="22">
        <f t="shared" si="3"/>
        <v>8.529300000000001</v>
      </c>
      <c r="L33" s="22">
        <f t="shared" si="4"/>
        <v>44.442</v>
      </c>
      <c r="M33" s="23">
        <f t="shared" si="51"/>
        <v>2.2221000000000002</v>
      </c>
      <c r="N33" s="23">
        <f t="shared" si="52"/>
        <v>2.8431000000000002</v>
      </c>
      <c r="O33" s="15"/>
      <c r="P33" s="9"/>
    </row>
    <row r="34" spans="1:16" s="31" customFormat="1">
      <c r="A34" s="30" t="s">
        <v>18</v>
      </c>
      <c r="B34" s="46">
        <v>1.0699999999999999E-2</v>
      </c>
      <c r="C34" s="46">
        <v>1.3299999999999999E-2</v>
      </c>
      <c r="D34" s="50">
        <v>42</v>
      </c>
      <c r="E34" s="18">
        <f t="shared" si="45"/>
        <v>9.3399999999999997E-2</v>
      </c>
      <c r="F34" s="19">
        <f t="shared" si="46"/>
        <v>5.3499999999999999E-2</v>
      </c>
      <c r="G34" s="18">
        <f t="shared" si="47"/>
        <v>3.9899999999999998E-2</v>
      </c>
      <c r="H34" s="33">
        <f t="shared" si="0"/>
        <v>0.214</v>
      </c>
      <c r="I34" s="21">
        <f t="shared" si="1"/>
        <v>3.9228000000000001</v>
      </c>
      <c r="J34" s="22">
        <f t="shared" si="2"/>
        <v>2.2469999999999999</v>
      </c>
      <c r="K34" s="22">
        <f t="shared" si="3"/>
        <v>1.6758</v>
      </c>
      <c r="L34" s="22">
        <f t="shared" si="4"/>
        <v>8.9879999999999995</v>
      </c>
      <c r="M34" s="23">
        <f t="shared" si="51"/>
        <v>0.44939999999999997</v>
      </c>
      <c r="N34" s="23">
        <f t="shared" si="52"/>
        <v>0.55859999999999999</v>
      </c>
      <c r="O34" s="34"/>
      <c r="P34" s="35"/>
    </row>
    <row r="35" spans="1:16">
      <c r="A35" s="30" t="s">
        <v>17</v>
      </c>
      <c r="B35" s="46">
        <v>9.5999999999999992E-3</v>
      </c>
      <c r="C35" s="46">
        <v>1.2E-2</v>
      </c>
      <c r="D35" s="50">
        <v>30</v>
      </c>
      <c r="E35" s="18">
        <f t="shared" si="45"/>
        <v>8.3999999999999991E-2</v>
      </c>
      <c r="F35" s="19">
        <f t="shared" si="46"/>
        <v>4.7999999999999994E-2</v>
      </c>
      <c r="G35" s="18">
        <f t="shared" si="47"/>
        <v>3.6000000000000004E-2</v>
      </c>
      <c r="H35" s="20">
        <f t="shared" si="0"/>
        <v>0.19199999999999998</v>
      </c>
      <c r="I35" s="21">
        <f t="shared" si="1"/>
        <v>2.5199999999999996</v>
      </c>
      <c r="J35" s="22">
        <f t="shared" si="2"/>
        <v>1.4399999999999997</v>
      </c>
      <c r="K35" s="22">
        <f t="shared" si="3"/>
        <v>1.08</v>
      </c>
      <c r="L35" s="22">
        <f t="shared" si="4"/>
        <v>5.7599999999999989</v>
      </c>
      <c r="M35" s="23">
        <f t="shared" si="51"/>
        <v>0.28799999999999992</v>
      </c>
      <c r="N35" s="23">
        <f t="shared" si="52"/>
        <v>0.36000000000000004</v>
      </c>
      <c r="O35" s="15"/>
      <c r="P35" s="9"/>
    </row>
    <row r="36" spans="1:16">
      <c r="A36" s="30" t="s">
        <v>8</v>
      </c>
      <c r="B36" s="46">
        <v>2E-3</v>
      </c>
      <c r="C36" s="46">
        <v>2.5000000000000001E-3</v>
      </c>
      <c r="D36" s="50">
        <v>137</v>
      </c>
      <c r="E36" s="18">
        <f t="shared" si="45"/>
        <v>1.7500000000000002E-2</v>
      </c>
      <c r="F36" s="19">
        <f t="shared" si="46"/>
        <v>0.01</v>
      </c>
      <c r="G36" s="18">
        <f t="shared" si="47"/>
        <v>7.4999999999999997E-3</v>
      </c>
      <c r="H36" s="20">
        <f t="shared" si="0"/>
        <v>0.04</v>
      </c>
      <c r="I36" s="21">
        <f t="shared" si="1"/>
        <v>2.3975000000000004</v>
      </c>
      <c r="J36" s="22">
        <f t="shared" si="2"/>
        <v>1.37</v>
      </c>
      <c r="K36" s="22">
        <f t="shared" si="3"/>
        <v>1.0274999999999999</v>
      </c>
      <c r="L36" s="22">
        <f t="shared" si="4"/>
        <v>5.48</v>
      </c>
      <c r="M36" s="23">
        <f t="shared" si="51"/>
        <v>0.27400000000000002</v>
      </c>
      <c r="N36" s="23">
        <f t="shared" si="52"/>
        <v>0.34249999999999997</v>
      </c>
      <c r="O36" s="15"/>
      <c r="P36" s="9"/>
    </row>
    <row r="37" spans="1:16">
      <c r="A37" s="30" t="s">
        <v>4</v>
      </c>
      <c r="B37" s="46">
        <v>1E-3</v>
      </c>
      <c r="C37" s="46">
        <v>1E-3</v>
      </c>
      <c r="D37" s="50">
        <v>15</v>
      </c>
      <c r="E37" s="18">
        <f t="shared" si="45"/>
        <v>8.0000000000000002E-3</v>
      </c>
      <c r="F37" s="19">
        <f t="shared" si="46"/>
        <v>5.0000000000000001E-3</v>
      </c>
      <c r="G37" s="18">
        <f t="shared" si="47"/>
        <v>3.0000000000000001E-3</v>
      </c>
      <c r="H37" s="20">
        <f t="shared" si="0"/>
        <v>0.02</v>
      </c>
      <c r="I37" s="21">
        <f t="shared" si="1"/>
        <v>0.12</v>
      </c>
      <c r="J37" s="22">
        <f t="shared" si="2"/>
        <v>7.4999999999999997E-2</v>
      </c>
      <c r="K37" s="22">
        <f t="shared" si="3"/>
        <v>4.4999999999999998E-2</v>
      </c>
      <c r="L37" s="22">
        <f t="shared" si="4"/>
        <v>0.3</v>
      </c>
      <c r="M37" s="23">
        <f t="shared" si="51"/>
        <v>1.4999999999999999E-2</v>
      </c>
      <c r="N37" s="23">
        <f t="shared" si="52"/>
        <v>1.4999999999999999E-2</v>
      </c>
      <c r="O37" s="15"/>
      <c r="P37" s="9"/>
    </row>
    <row r="38" spans="1:16">
      <c r="A38" s="30"/>
      <c r="B38" s="46"/>
      <c r="C38" s="46"/>
      <c r="D38" s="50"/>
      <c r="E38" s="18">
        <f t="shared" si="45"/>
        <v>0</v>
      </c>
      <c r="F38" s="19">
        <f t="shared" si="46"/>
        <v>0</v>
      </c>
      <c r="G38" s="18">
        <f t="shared" si="47"/>
        <v>0</v>
      </c>
      <c r="H38" s="20">
        <f t="shared" ref="H38:H40" si="61">B38*20</f>
        <v>0</v>
      </c>
      <c r="I38" s="21">
        <f t="shared" ref="I38:I40" si="62">D38*E38</f>
        <v>0</v>
      </c>
      <c r="J38" s="22">
        <f t="shared" ref="J38:J40" si="63">D38*F38</f>
        <v>0</v>
      </c>
      <c r="K38" s="22">
        <f t="shared" ref="K38:K40" si="64">D38*G38</f>
        <v>0</v>
      </c>
      <c r="L38" s="22">
        <f t="shared" ref="L38:L40" si="65">D38*H38</f>
        <v>0</v>
      </c>
      <c r="M38" s="23">
        <f t="shared" si="51"/>
        <v>0</v>
      </c>
      <c r="N38" s="23">
        <f t="shared" si="52"/>
        <v>0</v>
      </c>
      <c r="O38" s="15"/>
      <c r="P38" s="9"/>
    </row>
    <row r="39" spans="1:16">
      <c r="A39" s="30"/>
      <c r="B39" s="46"/>
      <c r="C39" s="46"/>
      <c r="D39" s="50"/>
      <c r="E39" s="18">
        <f t="shared" si="45"/>
        <v>0</v>
      </c>
      <c r="F39" s="19">
        <f t="shared" si="46"/>
        <v>0</v>
      </c>
      <c r="G39" s="18">
        <f t="shared" si="47"/>
        <v>0</v>
      </c>
      <c r="H39" s="20">
        <f t="shared" si="61"/>
        <v>0</v>
      </c>
      <c r="I39" s="21">
        <f t="shared" si="62"/>
        <v>0</v>
      </c>
      <c r="J39" s="22">
        <f t="shared" si="63"/>
        <v>0</v>
      </c>
      <c r="K39" s="22">
        <f t="shared" si="64"/>
        <v>0</v>
      </c>
      <c r="L39" s="22">
        <f t="shared" si="65"/>
        <v>0</v>
      </c>
      <c r="M39" s="23">
        <f t="shared" si="51"/>
        <v>0</v>
      </c>
      <c r="N39" s="23">
        <f t="shared" si="52"/>
        <v>0</v>
      </c>
      <c r="O39" s="15"/>
      <c r="P39" s="9"/>
    </row>
    <row r="40" spans="1:16">
      <c r="A40" s="30"/>
      <c r="B40" s="46"/>
      <c r="C40" s="46"/>
      <c r="D40" s="50"/>
      <c r="E40" s="18">
        <f t="shared" si="45"/>
        <v>0</v>
      </c>
      <c r="F40" s="19">
        <f t="shared" si="46"/>
        <v>0</v>
      </c>
      <c r="G40" s="18">
        <f t="shared" si="47"/>
        <v>0</v>
      </c>
      <c r="H40" s="20">
        <f t="shared" si="61"/>
        <v>0</v>
      </c>
      <c r="I40" s="21">
        <f t="shared" si="62"/>
        <v>0</v>
      </c>
      <c r="J40" s="22">
        <f t="shared" si="63"/>
        <v>0</v>
      </c>
      <c r="K40" s="22">
        <f t="shared" si="64"/>
        <v>0</v>
      </c>
      <c r="L40" s="22">
        <f t="shared" si="65"/>
        <v>0</v>
      </c>
      <c r="M40" s="23">
        <f t="shared" si="51"/>
        <v>0</v>
      </c>
      <c r="N40" s="23">
        <f t="shared" si="52"/>
        <v>0</v>
      </c>
      <c r="O40" s="15"/>
      <c r="P40" s="9"/>
    </row>
    <row r="41" spans="1:16" ht="25.5">
      <c r="A41" s="16" t="s">
        <v>37</v>
      </c>
      <c r="B41" s="49"/>
      <c r="C41" s="49"/>
      <c r="D41" s="50"/>
      <c r="E41" s="18">
        <f t="shared" si="45"/>
        <v>0</v>
      </c>
      <c r="F41" s="19">
        <f t="shared" si="46"/>
        <v>0</v>
      </c>
      <c r="G41" s="18">
        <f t="shared" si="47"/>
        <v>0</v>
      </c>
      <c r="H41" s="20">
        <f t="shared" ref="H41:H42" si="66">B41*20</f>
        <v>0</v>
      </c>
      <c r="I41" s="21">
        <f t="shared" ref="I41:I42" si="67">D41*E41</f>
        <v>0</v>
      </c>
      <c r="J41" s="22">
        <f t="shared" ref="J41:J42" si="68">D41*F41</f>
        <v>0</v>
      </c>
      <c r="K41" s="22">
        <f t="shared" ref="K41:K42" si="69">D41*G41</f>
        <v>0</v>
      </c>
      <c r="L41" s="22">
        <f t="shared" ref="L41:L42" si="70">D41*H41</f>
        <v>0</v>
      </c>
      <c r="M41" s="23">
        <f t="shared" si="51"/>
        <v>0</v>
      </c>
      <c r="N41" s="23">
        <f t="shared" si="52"/>
        <v>0</v>
      </c>
      <c r="O41" s="15">
        <f>SUM(M41:M47)-M46</f>
        <v>31.100999999999999</v>
      </c>
      <c r="P41" s="15">
        <f>SUM(N41:N47)-N46</f>
        <v>34.861999999999995</v>
      </c>
    </row>
    <row r="42" spans="1:16">
      <c r="A42" s="30" t="s">
        <v>38</v>
      </c>
      <c r="B42" s="46">
        <v>0.11070000000000001</v>
      </c>
      <c r="C42" s="46">
        <v>0.1241</v>
      </c>
      <c r="D42" s="50">
        <v>280</v>
      </c>
      <c r="E42" s="18">
        <f t="shared" si="45"/>
        <v>0.92579999999999996</v>
      </c>
      <c r="F42" s="19">
        <f t="shared" si="46"/>
        <v>0.55349999999999999</v>
      </c>
      <c r="G42" s="18">
        <f t="shared" si="47"/>
        <v>0.37230000000000002</v>
      </c>
      <c r="H42" s="20">
        <f t="shared" si="66"/>
        <v>2.214</v>
      </c>
      <c r="I42" s="21">
        <f t="shared" si="67"/>
        <v>259.22399999999999</v>
      </c>
      <c r="J42" s="22">
        <f t="shared" si="68"/>
        <v>154.97999999999999</v>
      </c>
      <c r="K42" s="22">
        <f t="shared" si="69"/>
        <v>104.244</v>
      </c>
      <c r="L42" s="22">
        <f t="shared" si="70"/>
        <v>619.91999999999996</v>
      </c>
      <c r="M42" s="23">
        <f t="shared" si="51"/>
        <v>30.995999999999999</v>
      </c>
      <c r="N42" s="23">
        <f t="shared" si="52"/>
        <v>34.747999999999998</v>
      </c>
      <c r="O42" s="15"/>
      <c r="P42" s="15"/>
    </row>
    <row r="43" spans="1:16">
      <c r="A43" s="30" t="s">
        <v>17</v>
      </c>
      <c r="B43" s="46">
        <v>3.0000000000000001E-3</v>
      </c>
      <c r="C43" s="46">
        <v>3.3E-3</v>
      </c>
      <c r="D43" s="50">
        <v>30</v>
      </c>
      <c r="E43" s="18">
        <f t="shared" si="45"/>
        <v>2.4899999999999999E-2</v>
      </c>
      <c r="F43" s="19">
        <f t="shared" si="46"/>
        <v>1.4999999999999999E-2</v>
      </c>
      <c r="G43" s="18">
        <f t="shared" si="47"/>
        <v>9.8999999999999991E-3</v>
      </c>
      <c r="H43" s="20"/>
      <c r="I43" s="21">
        <f t="shared" ref="I43:I44" si="71">D43*E43</f>
        <v>0.747</v>
      </c>
      <c r="J43" s="22">
        <f t="shared" ref="J43:J44" si="72">D43*F43</f>
        <v>0.44999999999999996</v>
      </c>
      <c r="K43" s="22">
        <f t="shared" ref="K43:K44" si="73">D43*G43</f>
        <v>0.29699999999999999</v>
      </c>
      <c r="L43" s="22"/>
      <c r="M43" s="23">
        <f t="shared" si="51"/>
        <v>0.09</v>
      </c>
      <c r="N43" s="23">
        <f t="shared" si="52"/>
        <v>9.8999999999999991E-2</v>
      </c>
      <c r="O43" s="15"/>
      <c r="P43" s="9"/>
    </row>
    <row r="44" spans="1:16">
      <c r="A44" s="30" t="s">
        <v>4</v>
      </c>
      <c r="B44" s="46">
        <v>1E-3</v>
      </c>
      <c r="C44" s="46">
        <v>1E-3</v>
      </c>
      <c r="D44" s="50">
        <v>15</v>
      </c>
      <c r="E44" s="18">
        <f t="shared" si="45"/>
        <v>8.0000000000000002E-3</v>
      </c>
      <c r="F44" s="19">
        <f t="shared" si="46"/>
        <v>5.0000000000000001E-3</v>
      </c>
      <c r="G44" s="18">
        <f t="shared" si="47"/>
        <v>3.0000000000000001E-3</v>
      </c>
      <c r="H44" s="20"/>
      <c r="I44" s="21">
        <f t="shared" si="71"/>
        <v>0.12</v>
      </c>
      <c r="J44" s="22">
        <f t="shared" si="72"/>
        <v>7.4999999999999997E-2</v>
      </c>
      <c r="K44" s="22">
        <f t="shared" si="73"/>
        <v>4.4999999999999998E-2</v>
      </c>
      <c r="L44" s="22"/>
      <c r="M44" s="23">
        <f t="shared" si="51"/>
        <v>1.4999999999999999E-2</v>
      </c>
      <c r="N44" s="23">
        <f t="shared" si="52"/>
        <v>1.4999999999999999E-2</v>
      </c>
      <c r="O44" s="15"/>
      <c r="P44" s="9"/>
    </row>
    <row r="45" spans="1:16">
      <c r="A45" s="30"/>
      <c r="B45" s="46"/>
      <c r="C45" s="46"/>
      <c r="D45" s="50"/>
      <c r="E45" s="18">
        <f t="shared" si="45"/>
        <v>0</v>
      </c>
      <c r="F45" s="19">
        <f t="shared" si="46"/>
        <v>0</v>
      </c>
      <c r="G45" s="18">
        <f t="shared" si="47"/>
        <v>0</v>
      </c>
      <c r="H45" s="20"/>
      <c r="I45" s="21">
        <f t="shared" ref="I45:I47" si="74">D45*E45</f>
        <v>0</v>
      </c>
      <c r="J45" s="22">
        <f t="shared" ref="J45:J47" si="75">D45*F45</f>
        <v>0</v>
      </c>
      <c r="K45" s="22">
        <f t="shared" ref="K45:K47" si="76">D45*G45</f>
        <v>0</v>
      </c>
      <c r="L45" s="22"/>
      <c r="M45" s="23">
        <f t="shared" si="51"/>
        <v>0</v>
      </c>
      <c r="N45" s="23">
        <f t="shared" si="52"/>
        <v>0</v>
      </c>
      <c r="O45" s="15"/>
      <c r="P45" s="9"/>
    </row>
    <row r="46" spans="1:16">
      <c r="A46" s="30"/>
      <c r="B46" s="46"/>
      <c r="C46" s="46"/>
      <c r="D46" s="50"/>
      <c r="E46" s="18">
        <f t="shared" si="45"/>
        <v>0</v>
      </c>
      <c r="F46" s="19">
        <f t="shared" si="46"/>
        <v>0</v>
      </c>
      <c r="G46" s="18">
        <f t="shared" si="47"/>
        <v>0</v>
      </c>
      <c r="H46" s="20"/>
      <c r="I46" s="21">
        <f t="shared" si="74"/>
        <v>0</v>
      </c>
      <c r="J46" s="22">
        <f t="shared" si="75"/>
        <v>0</v>
      </c>
      <c r="K46" s="22">
        <f t="shared" si="76"/>
        <v>0</v>
      </c>
      <c r="L46" s="22"/>
      <c r="M46" s="23">
        <f t="shared" si="51"/>
        <v>0</v>
      </c>
      <c r="N46" s="23">
        <f t="shared" si="52"/>
        <v>0</v>
      </c>
      <c r="O46" s="15"/>
      <c r="P46" s="9"/>
    </row>
    <row r="47" spans="1:16">
      <c r="A47" s="30"/>
      <c r="B47" s="46"/>
      <c r="C47" s="46"/>
      <c r="D47" s="50"/>
      <c r="E47" s="18">
        <f t="shared" si="45"/>
        <v>0</v>
      </c>
      <c r="F47" s="19">
        <f t="shared" si="46"/>
        <v>0</v>
      </c>
      <c r="G47" s="18">
        <f t="shared" si="47"/>
        <v>0</v>
      </c>
      <c r="H47" s="20"/>
      <c r="I47" s="21">
        <f t="shared" si="74"/>
        <v>0</v>
      </c>
      <c r="J47" s="22">
        <f t="shared" si="75"/>
        <v>0</v>
      </c>
      <c r="K47" s="22">
        <f t="shared" si="76"/>
        <v>0</v>
      </c>
      <c r="L47" s="22"/>
      <c r="M47" s="23">
        <f t="shared" si="51"/>
        <v>0</v>
      </c>
      <c r="N47" s="23">
        <f t="shared" si="52"/>
        <v>0</v>
      </c>
      <c r="O47" s="15"/>
      <c r="P47" s="9"/>
    </row>
    <row r="48" spans="1:16">
      <c r="A48" s="25" t="s">
        <v>23</v>
      </c>
      <c r="B48" s="49"/>
      <c r="C48" s="49"/>
      <c r="D48" s="50"/>
      <c r="E48" s="18">
        <f t="shared" si="45"/>
        <v>0</v>
      </c>
      <c r="F48" s="19">
        <f t="shared" si="46"/>
        <v>0</v>
      </c>
      <c r="G48" s="18">
        <f t="shared" si="47"/>
        <v>0</v>
      </c>
      <c r="H48" s="20">
        <f>B48*20</f>
        <v>0</v>
      </c>
      <c r="I48" s="21">
        <f>D48*E48</f>
        <v>0</v>
      </c>
      <c r="J48" s="22">
        <f>D48*F48</f>
        <v>0</v>
      </c>
      <c r="K48" s="22">
        <f>D48*G48</f>
        <v>0</v>
      </c>
      <c r="L48" s="22">
        <f>D48*H48</f>
        <v>0</v>
      </c>
      <c r="M48" s="23">
        <f t="shared" si="51"/>
        <v>0</v>
      </c>
      <c r="N48" s="23">
        <f t="shared" si="52"/>
        <v>0</v>
      </c>
      <c r="O48" s="15">
        <f>SUM(M49:M51)</f>
        <v>8.9967089999999992</v>
      </c>
      <c r="P48" s="15">
        <f>SUM(N49:N51)</f>
        <v>10.743639</v>
      </c>
    </row>
    <row r="49" spans="1:16">
      <c r="A49" s="30" t="s">
        <v>20</v>
      </c>
      <c r="B49" s="46">
        <v>0.17100000000000001</v>
      </c>
      <c r="C49" s="46">
        <v>0.20519999999999999</v>
      </c>
      <c r="D49" s="50">
        <v>27</v>
      </c>
      <c r="E49" s="18">
        <f t="shared" si="45"/>
        <v>1.4706000000000001</v>
      </c>
      <c r="F49" s="19">
        <f t="shared" si="46"/>
        <v>0.85500000000000009</v>
      </c>
      <c r="G49" s="18">
        <f t="shared" si="47"/>
        <v>0.61559999999999993</v>
      </c>
      <c r="H49" s="20">
        <f>B49*20</f>
        <v>3.4200000000000004</v>
      </c>
      <c r="I49" s="21">
        <f>D49*E49</f>
        <v>39.706200000000003</v>
      </c>
      <c r="J49" s="49">
        <f>D49*F49</f>
        <v>23.085000000000001</v>
      </c>
      <c r="K49" s="22">
        <f>D49*G49</f>
        <v>16.621199999999998</v>
      </c>
      <c r="L49" s="22">
        <f>D49*H49</f>
        <v>92.34</v>
      </c>
      <c r="M49" s="23">
        <f t="shared" si="51"/>
        <v>4.617</v>
      </c>
      <c r="N49" s="23">
        <f t="shared" si="52"/>
        <v>5.5403999999999991</v>
      </c>
      <c r="O49" s="15"/>
      <c r="P49" s="9"/>
    </row>
    <row r="50" spans="1:16">
      <c r="A50" s="30" t="s">
        <v>24</v>
      </c>
      <c r="B50" s="46">
        <v>5.3E-3</v>
      </c>
      <c r="C50" s="46">
        <v>6.3E-3</v>
      </c>
      <c r="D50" s="50">
        <v>823.53</v>
      </c>
      <c r="E50" s="18">
        <f t="shared" si="45"/>
        <v>4.5399999999999996E-2</v>
      </c>
      <c r="F50" s="19">
        <f t="shared" si="46"/>
        <v>2.6499999999999999E-2</v>
      </c>
      <c r="G50" s="18">
        <f t="shared" si="47"/>
        <v>1.89E-2</v>
      </c>
      <c r="H50" s="20">
        <f>B50*20</f>
        <v>0.106</v>
      </c>
      <c r="I50" s="21">
        <f>D50*E50</f>
        <v>37.388261999999997</v>
      </c>
      <c r="J50" s="22">
        <f>D50*F50</f>
        <v>21.823544999999999</v>
      </c>
      <c r="K50" s="22">
        <f>D50*G50</f>
        <v>15.564717</v>
      </c>
      <c r="L50" s="22">
        <f>D50*H50</f>
        <v>87.294179999999997</v>
      </c>
      <c r="M50" s="23">
        <f t="shared" si="51"/>
        <v>4.3647089999999995</v>
      </c>
      <c r="N50" s="23">
        <f t="shared" si="52"/>
        <v>5.1882390000000003</v>
      </c>
      <c r="O50" s="15"/>
      <c r="P50" s="9"/>
    </row>
    <row r="51" spans="1:16">
      <c r="A51" s="30" t="s">
        <v>4</v>
      </c>
      <c r="B51" s="46">
        <v>1E-3</v>
      </c>
      <c r="C51" s="46">
        <v>1E-3</v>
      </c>
      <c r="D51" s="50">
        <v>15</v>
      </c>
      <c r="E51" s="18">
        <f t="shared" si="45"/>
        <v>8.0000000000000002E-3</v>
      </c>
      <c r="F51" s="19">
        <f t="shared" si="46"/>
        <v>5.0000000000000001E-3</v>
      </c>
      <c r="G51" s="18">
        <f t="shared" si="47"/>
        <v>3.0000000000000001E-3</v>
      </c>
      <c r="H51" s="20"/>
      <c r="I51" s="21">
        <f t="shared" si="1"/>
        <v>0.12</v>
      </c>
      <c r="J51" s="22">
        <f t="shared" si="2"/>
        <v>7.4999999999999997E-2</v>
      </c>
      <c r="K51" s="22">
        <f t="shared" si="3"/>
        <v>4.4999999999999998E-2</v>
      </c>
      <c r="L51" s="22"/>
      <c r="M51" s="23">
        <f t="shared" si="51"/>
        <v>1.4999999999999999E-2</v>
      </c>
      <c r="N51" s="23">
        <f t="shared" si="52"/>
        <v>1.4999999999999999E-2</v>
      </c>
      <c r="O51" s="15"/>
      <c r="P51" s="9"/>
    </row>
    <row r="52" spans="1:16">
      <c r="A52" s="24"/>
      <c r="B52" s="22"/>
      <c r="C52" s="22"/>
      <c r="D52" s="50"/>
      <c r="E52" s="18">
        <f t="shared" si="45"/>
        <v>0</v>
      </c>
      <c r="F52" s="19">
        <f t="shared" si="46"/>
        <v>0</v>
      </c>
      <c r="G52" s="18">
        <f t="shared" si="47"/>
        <v>0</v>
      </c>
      <c r="H52" s="20"/>
      <c r="I52" s="21">
        <f t="shared" si="1"/>
        <v>0</v>
      </c>
      <c r="J52" s="22">
        <f t="shared" si="2"/>
        <v>0</v>
      </c>
      <c r="K52" s="22">
        <f t="shared" si="3"/>
        <v>0</v>
      </c>
      <c r="L52" s="22"/>
      <c r="M52" s="23">
        <f t="shared" si="51"/>
        <v>0</v>
      </c>
      <c r="N52" s="23">
        <f t="shared" si="52"/>
        <v>0</v>
      </c>
      <c r="O52" s="15"/>
      <c r="P52" s="9"/>
    </row>
    <row r="53" spans="1:16">
      <c r="A53" s="24"/>
      <c r="B53" s="22"/>
      <c r="C53" s="22"/>
      <c r="D53" s="50"/>
      <c r="E53" s="18">
        <f t="shared" si="45"/>
        <v>0</v>
      </c>
      <c r="F53" s="19">
        <f t="shared" si="46"/>
        <v>0</v>
      </c>
      <c r="G53" s="18">
        <f t="shared" si="47"/>
        <v>0</v>
      </c>
      <c r="H53" s="20">
        <f t="shared" ref="H53:H58" si="77">B53*22</f>
        <v>0</v>
      </c>
      <c r="I53" s="21">
        <f t="shared" si="1"/>
        <v>0</v>
      </c>
      <c r="J53" s="22">
        <f t="shared" si="2"/>
        <v>0</v>
      </c>
      <c r="K53" s="22">
        <f t="shared" si="3"/>
        <v>0</v>
      </c>
      <c r="L53" s="22">
        <f t="shared" ref="L53:L61" si="78">D53*H53</f>
        <v>0</v>
      </c>
      <c r="M53" s="23">
        <f t="shared" si="51"/>
        <v>0</v>
      </c>
      <c r="N53" s="23">
        <f t="shared" si="52"/>
        <v>0</v>
      </c>
      <c r="O53" s="15"/>
      <c r="P53" s="9"/>
    </row>
    <row r="54" spans="1:16" ht="25.5">
      <c r="A54" s="16" t="s">
        <v>39</v>
      </c>
      <c r="B54" s="46"/>
      <c r="C54" s="46"/>
      <c r="D54" s="50"/>
      <c r="E54" s="18">
        <f t="shared" si="45"/>
        <v>0</v>
      </c>
      <c r="F54" s="19">
        <f t="shared" si="46"/>
        <v>0</v>
      </c>
      <c r="G54" s="18">
        <f t="shared" si="47"/>
        <v>0</v>
      </c>
      <c r="H54" s="20">
        <f t="shared" si="77"/>
        <v>0</v>
      </c>
      <c r="I54" s="21">
        <f t="shared" si="1"/>
        <v>0</v>
      </c>
      <c r="J54" s="22">
        <f t="shared" si="2"/>
        <v>0</v>
      </c>
      <c r="K54" s="22">
        <f t="shared" si="3"/>
        <v>0</v>
      </c>
      <c r="L54" s="22">
        <f t="shared" si="78"/>
        <v>0</v>
      </c>
      <c r="M54" s="23">
        <f t="shared" si="51"/>
        <v>0</v>
      </c>
      <c r="N54" s="23">
        <f t="shared" si="52"/>
        <v>0</v>
      </c>
      <c r="O54" s="15">
        <f>SUM(M55:M57)</f>
        <v>7.2684999999999995</v>
      </c>
      <c r="P54" s="15">
        <f>SUM(N55:N57)</f>
        <v>7.2685000000000004</v>
      </c>
    </row>
    <row r="55" spans="1:16">
      <c r="A55" s="32" t="s">
        <v>40</v>
      </c>
      <c r="B55" s="46">
        <v>4.5499999999999999E-2</v>
      </c>
      <c r="C55" s="46">
        <v>4.5499999999999999E-2</v>
      </c>
      <c r="D55" s="50">
        <v>115</v>
      </c>
      <c r="E55" s="18">
        <f t="shared" si="45"/>
        <v>0.36399999999999999</v>
      </c>
      <c r="F55" s="19">
        <f t="shared" si="46"/>
        <v>0.22749999999999998</v>
      </c>
      <c r="G55" s="18">
        <f t="shared" si="47"/>
        <v>0.13650000000000001</v>
      </c>
      <c r="H55" s="20">
        <f t="shared" si="77"/>
        <v>1.0009999999999999</v>
      </c>
      <c r="I55" s="21">
        <f t="shared" si="1"/>
        <v>41.86</v>
      </c>
      <c r="J55" s="22">
        <f t="shared" si="2"/>
        <v>26.162499999999998</v>
      </c>
      <c r="K55" s="22">
        <f t="shared" si="3"/>
        <v>15.697500000000002</v>
      </c>
      <c r="L55" s="22">
        <f t="shared" si="78"/>
        <v>115.11499999999998</v>
      </c>
      <c r="M55" s="23">
        <f t="shared" si="51"/>
        <v>5.2324999999999999</v>
      </c>
      <c r="N55" s="23">
        <f t="shared" si="52"/>
        <v>5.2325000000000008</v>
      </c>
      <c r="O55" s="15"/>
      <c r="P55" s="9"/>
    </row>
    <row r="56" spans="1:16">
      <c r="A56" s="32" t="s">
        <v>7</v>
      </c>
      <c r="B56" s="46">
        <v>2.4E-2</v>
      </c>
      <c r="C56" s="46">
        <v>2.4E-2</v>
      </c>
      <c r="D56" s="50">
        <v>75</v>
      </c>
      <c r="E56" s="18">
        <f t="shared" si="45"/>
        <v>0.192</v>
      </c>
      <c r="F56" s="19">
        <f t="shared" si="46"/>
        <v>0.12</v>
      </c>
      <c r="G56" s="18">
        <f t="shared" si="47"/>
        <v>7.2000000000000008E-2</v>
      </c>
      <c r="H56" s="20">
        <f t="shared" si="77"/>
        <v>0.52800000000000002</v>
      </c>
      <c r="I56" s="21">
        <f t="shared" si="1"/>
        <v>14.4</v>
      </c>
      <c r="J56" s="22">
        <f t="shared" si="2"/>
        <v>9</v>
      </c>
      <c r="K56" s="22">
        <f t="shared" si="3"/>
        <v>5.4</v>
      </c>
      <c r="L56" s="22">
        <f t="shared" si="78"/>
        <v>39.6</v>
      </c>
      <c r="M56" s="23">
        <f t="shared" si="51"/>
        <v>1.8</v>
      </c>
      <c r="N56" s="23">
        <f t="shared" si="52"/>
        <v>1.8</v>
      </c>
      <c r="O56" s="15"/>
      <c r="P56" s="9"/>
    </row>
    <row r="57" spans="1:16">
      <c r="A57" s="32" t="s">
        <v>41</v>
      </c>
      <c r="B57" s="46">
        <v>2.0000000000000001E-4</v>
      </c>
      <c r="C57" s="46">
        <v>2.0000000000000001E-4</v>
      </c>
      <c r="D57" s="50">
        <v>1180</v>
      </c>
      <c r="E57" s="18">
        <f t="shared" si="45"/>
        <v>1.6000000000000001E-3</v>
      </c>
      <c r="F57" s="19">
        <f t="shared" si="46"/>
        <v>1E-3</v>
      </c>
      <c r="G57" s="18">
        <f t="shared" si="47"/>
        <v>6.0000000000000006E-4</v>
      </c>
      <c r="H57" s="20">
        <f t="shared" si="77"/>
        <v>4.4000000000000003E-3</v>
      </c>
      <c r="I57" s="21">
        <f t="shared" si="1"/>
        <v>1.8880000000000001</v>
      </c>
      <c r="J57" s="22">
        <f t="shared" si="2"/>
        <v>1.18</v>
      </c>
      <c r="K57" s="22">
        <f t="shared" si="3"/>
        <v>0.70800000000000007</v>
      </c>
      <c r="L57" s="22">
        <f t="shared" si="78"/>
        <v>5.1920000000000002</v>
      </c>
      <c r="M57" s="23">
        <f t="shared" si="51"/>
        <v>0.23599999999999999</v>
      </c>
      <c r="N57" s="23">
        <f t="shared" si="52"/>
        <v>0.23600000000000002</v>
      </c>
      <c r="O57" s="9"/>
      <c r="P57" s="9"/>
    </row>
    <row r="58" spans="1:16">
      <c r="A58" s="30"/>
      <c r="B58" s="58"/>
      <c r="C58" s="58"/>
      <c r="D58" s="50"/>
      <c r="E58" s="18">
        <f t="shared" si="45"/>
        <v>0</v>
      </c>
      <c r="F58" s="19">
        <f t="shared" si="46"/>
        <v>0</v>
      </c>
      <c r="G58" s="18">
        <f t="shared" si="47"/>
        <v>0</v>
      </c>
      <c r="H58" s="20">
        <f t="shared" si="77"/>
        <v>0</v>
      </c>
      <c r="I58" s="21">
        <f t="shared" si="1"/>
        <v>0</v>
      </c>
      <c r="J58" s="22">
        <f t="shared" si="2"/>
        <v>0</v>
      </c>
      <c r="K58" s="22">
        <f t="shared" si="3"/>
        <v>0</v>
      </c>
      <c r="L58" s="22">
        <f t="shared" si="78"/>
        <v>0</v>
      </c>
      <c r="M58" s="23">
        <f t="shared" si="51"/>
        <v>0</v>
      </c>
      <c r="N58" s="23">
        <f t="shared" si="52"/>
        <v>0</v>
      </c>
      <c r="O58" s="9"/>
      <c r="P58" s="9"/>
    </row>
    <row r="59" spans="1:16">
      <c r="A59" s="24"/>
      <c r="B59" s="47"/>
      <c r="C59" s="47"/>
      <c r="D59" s="50"/>
      <c r="E59" s="18">
        <f t="shared" si="45"/>
        <v>0</v>
      </c>
      <c r="F59" s="19">
        <f t="shared" si="46"/>
        <v>0</v>
      </c>
      <c r="G59" s="18">
        <f t="shared" si="47"/>
        <v>0</v>
      </c>
      <c r="H59" s="20">
        <f t="shared" ref="H59:H61" si="79">B59*22</f>
        <v>0</v>
      </c>
      <c r="I59" s="21">
        <f t="shared" si="1"/>
        <v>0</v>
      </c>
      <c r="J59" s="22">
        <f t="shared" si="2"/>
        <v>0</v>
      </c>
      <c r="K59" s="22">
        <f t="shared" si="3"/>
        <v>0</v>
      </c>
      <c r="L59" s="22">
        <f t="shared" si="78"/>
        <v>0</v>
      </c>
      <c r="M59" s="23">
        <f t="shared" si="51"/>
        <v>0</v>
      </c>
      <c r="N59" s="23">
        <f t="shared" si="52"/>
        <v>0</v>
      </c>
      <c r="O59" s="15"/>
      <c r="P59" s="9"/>
    </row>
    <row r="60" spans="1:16">
      <c r="A60" s="25" t="s">
        <v>6</v>
      </c>
      <c r="B60" s="46">
        <v>0.03</v>
      </c>
      <c r="C60" s="46">
        <v>0.04</v>
      </c>
      <c r="D60" s="50">
        <v>60</v>
      </c>
      <c r="E60" s="18">
        <f t="shared" si="45"/>
        <v>0.27</v>
      </c>
      <c r="F60" s="19">
        <f t="shared" si="46"/>
        <v>0.15</v>
      </c>
      <c r="G60" s="18">
        <f t="shared" si="47"/>
        <v>0.12</v>
      </c>
      <c r="H60" s="20">
        <f t="shared" si="79"/>
        <v>0.65999999999999992</v>
      </c>
      <c r="I60" s="21">
        <f t="shared" si="1"/>
        <v>16.200000000000003</v>
      </c>
      <c r="J60" s="22">
        <f t="shared" si="2"/>
        <v>9</v>
      </c>
      <c r="K60" s="22">
        <f t="shared" si="3"/>
        <v>7.1999999999999993</v>
      </c>
      <c r="L60" s="22">
        <f t="shared" si="78"/>
        <v>39.599999999999994</v>
      </c>
      <c r="M60" s="23">
        <f t="shared" si="51"/>
        <v>1.8</v>
      </c>
      <c r="N60" s="23">
        <f t="shared" si="52"/>
        <v>2.4</v>
      </c>
      <c r="O60" s="9"/>
      <c r="P60" s="9"/>
    </row>
    <row r="61" spans="1:16">
      <c r="A61" s="25" t="s">
        <v>5</v>
      </c>
      <c r="B61" s="46">
        <v>0.03</v>
      </c>
      <c r="C61" s="46">
        <v>0.04</v>
      </c>
      <c r="D61" s="50">
        <v>39.700000000000003</v>
      </c>
      <c r="E61" s="18">
        <f t="shared" si="45"/>
        <v>0.27</v>
      </c>
      <c r="F61" s="19">
        <f t="shared" si="46"/>
        <v>0.15</v>
      </c>
      <c r="G61" s="18">
        <f t="shared" si="47"/>
        <v>0.12</v>
      </c>
      <c r="H61" s="20">
        <f t="shared" si="79"/>
        <v>0.65999999999999992</v>
      </c>
      <c r="I61" s="21">
        <f t="shared" si="1"/>
        <v>10.719000000000001</v>
      </c>
      <c r="J61" s="22">
        <f t="shared" si="2"/>
        <v>5.9550000000000001</v>
      </c>
      <c r="K61" s="22">
        <f t="shared" si="3"/>
        <v>4.7640000000000002</v>
      </c>
      <c r="L61" s="22">
        <f t="shared" si="78"/>
        <v>26.201999999999998</v>
      </c>
      <c r="M61" s="23">
        <f t="shared" si="51"/>
        <v>1.1910000000000001</v>
      </c>
      <c r="N61" s="23">
        <f t="shared" si="52"/>
        <v>1.5880000000000001</v>
      </c>
      <c r="O61" s="15"/>
      <c r="P61" s="9"/>
    </row>
    <row r="62" spans="1:16">
      <c r="A62" s="25"/>
      <c r="B62" s="49"/>
      <c r="C62" s="49"/>
      <c r="D62" s="50"/>
      <c r="E62" s="18">
        <f t="shared" ref="E62:E63" si="80">SUM((B62*5)+(C62*7))</f>
        <v>0</v>
      </c>
      <c r="F62" s="19">
        <f t="shared" ref="F62" si="81">B62*5</f>
        <v>0</v>
      </c>
      <c r="G62" s="18">
        <f t="shared" ref="G62:G63" si="82">C62*7</f>
        <v>0</v>
      </c>
      <c r="H62" s="20"/>
      <c r="I62" s="21"/>
      <c r="J62" s="22"/>
      <c r="K62" s="22"/>
      <c r="L62" s="22"/>
      <c r="M62" s="23"/>
      <c r="N62" s="23"/>
      <c r="O62" s="15"/>
      <c r="P62" s="9"/>
    </row>
    <row r="63" spans="1:16">
      <c r="A63" s="11" t="s">
        <v>28</v>
      </c>
      <c r="B63" s="45"/>
      <c r="C63" s="45"/>
      <c r="D63" s="17"/>
      <c r="E63" s="18">
        <f t="shared" si="80"/>
        <v>0</v>
      </c>
      <c r="F63" s="19">
        <f t="shared" ref="F63" si="83">B63*5</f>
        <v>0</v>
      </c>
      <c r="G63" s="18">
        <f t="shared" si="82"/>
        <v>0</v>
      </c>
      <c r="H63" s="20">
        <f t="shared" ref="H63:H66" si="84">B63*22</f>
        <v>0</v>
      </c>
      <c r="I63" s="21">
        <f t="shared" ref="I63:I65" si="85">D63*E63</f>
        <v>0</v>
      </c>
      <c r="J63" s="49">
        <f t="shared" ref="J63:J66" si="86">D63*F63</f>
        <v>0</v>
      </c>
      <c r="K63" s="49">
        <f t="shared" ref="K63:K65" si="87">D63*G63</f>
        <v>0</v>
      </c>
      <c r="L63" s="49">
        <f t="shared" ref="L63:L66" si="88">D63*H63</f>
        <v>0</v>
      </c>
      <c r="M63" s="53">
        <f>J63/6</f>
        <v>0</v>
      </c>
      <c r="N63" s="53">
        <f>K63/7</f>
        <v>0</v>
      </c>
      <c r="O63" s="15"/>
      <c r="P63" s="9"/>
    </row>
    <row r="64" spans="1:16">
      <c r="A64" s="30"/>
      <c r="B64" s="57"/>
      <c r="C64" s="57"/>
      <c r="D64" s="17"/>
      <c r="E64" s="18">
        <f>SUM((B64*6)+(C64*0))</f>
        <v>0</v>
      </c>
      <c r="F64" s="19">
        <f>B64*6</f>
        <v>0</v>
      </c>
      <c r="G64" s="18">
        <f>C64*2</f>
        <v>0</v>
      </c>
      <c r="H64" s="20">
        <f t="shared" si="84"/>
        <v>0</v>
      </c>
      <c r="I64" s="21">
        <f t="shared" si="85"/>
        <v>0</v>
      </c>
      <c r="J64" s="49">
        <f t="shared" si="86"/>
        <v>0</v>
      </c>
      <c r="K64" s="49">
        <f t="shared" si="87"/>
        <v>0</v>
      </c>
      <c r="L64" s="49">
        <f t="shared" si="88"/>
        <v>0</v>
      </c>
      <c r="M64" s="53">
        <f>J64/6</f>
        <v>0</v>
      </c>
      <c r="N64" s="53">
        <f>K64/2</f>
        <v>0</v>
      </c>
      <c r="O64" s="15"/>
      <c r="P64" s="9"/>
    </row>
    <row r="65" spans="1:16">
      <c r="A65" s="30"/>
      <c r="B65" s="46"/>
      <c r="C65" s="46"/>
      <c r="D65" s="17"/>
      <c r="E65" s="18">
        <f t="shared" ref="E65:E66" si="89">SUM((B65*6)+(C65*0))</f>
        <v>0</v>
      </c>
      <c r="F65" s="19">
        <f t="shared" ref="F65:F66" si="90">B65*6</f>
        <v>0</v>
      </c>
      <c r="G65" s="18">
        <f t="shared" ref="G65:G66" si="91">C65*2</f>
        <v>0</v>
      </c>
      <c r="H65" s="20">
        <f t="shared" si="84"/>
        <v>0</v>
      </c>
      <c r="I65" s="21">
        <f t="shared" si="85"/>
        <v>0</v>
      </c>
      <c r="J65" s="49">
        <f t="shared" si="86"/>
        <v>0</v>
      </c>
      <c r="K65" s="49">
        <f t="shared" si="87"/>
        <v>0</v>
      </c>
      <c r="L65" s="49">
        <f t="shared" si="88"/>
        <v>0</v>
      </c>
      <c r="M65" s="53">
        <f t="shared" ref="M65:M66" si="92">J65/6</f>
        <v>0</v>
      </c>
      <c r="N65" s="53">
        <f t="shared" ref="N65:N66" si="93">K65/2</f>
        <v>0</v>
      </c>
      <c r="O65" s="15"/>
      <c r="P65" s="15"/>
    </row>
    <row r="66" spans="1:16">
      <c r="A66" s="54"/>
      <c r="B66" s="46"/>
      <c r="C66" s="46"/>
      <c r="D66" s="17"/>
      <c r="E66" s="18">
        <f t="shared" si="89"/>
        <v>0</v>
      </c>
      <c r="F66" s="19">
        <f t="shared" si="90"/>
        <v>0</v>
      </c>
      <c r="G66" s="18">
        <f t="shared" si="91"/>
        <v>0</v>
      </c>
      <c r="H66" s="20">
        <f t="shared" si="84"/>
        <v>0</v>
      </c>
      <c r="I66" s="21">
        <f>D66*E66</f>
        <v>0</v>
      </c>
      <c r="J66" s="49">
        <f t="shared" si="86"/>
        <v>0</v>
      </c>
      <c r="K66" s="49">
        <f>D66*G66</f>
        <v>0</v>
      </c>
      <c r="L66" s="49">
        <f t="shared" si="88"/>
        <v>0</v>
      </c>
      <c r="M66" s="53">
        <f t="shared" si="92"/>
        <v>0</v>
      </c>
      <c r="N66" s="53">
        <f t="shared" si="93"/>
        <v>0</v>
      </c>
      <c r="O66" s="15"/>
      <c r="P66" s="9"/>
    </row>
    <row r="67" spans="1:16">
      <c r="A67" s="9"/>
      <c r="B67" s="9"/>
      <c r="C67" s="9"/>
      <c r="D67" s="9"/>
      <c r="E67" s="9"/>
      <c r="F67" s="27"/>
      <c r="G67" s="28"/>
      <c r="H67" s="9"/>
      <c r="I67" s="55">
        <f>SUM(I27:I61)</f>
        <v>571.55856200000017</v>
      </c>
      <c r="J67" s="42">
        <f t="shared" ref="J67:L67" si="94">SUM(J27:J61)</f>
        <v>331.26654499999995</v>
      </c>
      <c r="K67" s="42">
        <f t="shared" si="94"/>
        <v>240.29201699999996</v>
      </c>
      <c r="L67" s="42">
        <f t="shared" si="94"/>
        <v>1090.2331799999999</v>
      </c>
      <c r="M67" s="42">
        <f>SUM(M27:M61)-M46</f>
        <v>66.253309000000002</v>
      </c>
      <c r="N67" s="42">
        <f>SUM(N27:N61)-N46</f>
        <v>80.097338999999991</v>
      </c>
      <c r="O67" s="26">
        <f>M67</f>
        <v>66.253309000000002</v>
      </c>
      <c r="P67" s="26">
        <f>N67</f>
        <v>80.097338999999991</v>
      </c>
    </row>
    <row r="68" spans="1:16">
      <c r="A68" s="9"/>
      <c r="B68" s="9"/>
      <c r="C68" s="9"/>
      <c r="D68" s="9"/>
      <c r="E68" s="9"/>
      <c r="F68" s="28"/>
      <c r="G68" s="28"/>
      <c r="H68" s="9"/>
      <c r="I68" s="55"/>
      <c r="J68" s="42"/>
      <c r="K68" s="42"/>
      <c r="L68" s="42"/>
      <c r="M68" s="42">
        <f>M67+M24</f>
        <v>144.92807400000001</v>
      </c>
      <c r="N68" s="42">
        <f>N67+N24</f>
        <v>168.83866399999999</v>
      </c>
      <c r="O68" s="26"/>
      <c r="P68" s="26"/>
    </row>
    <row r="69" spans="1:16">
      <c r="A69" s="9"/>
      <c r="B69" s="9"/>
      <c r="C69" s="9"/>
      <c r="D69" s="9"/>
      <c r="E69" s="9"/>
      <c r="F69" s="28"/>
      <c r="G69" s="28"/>
      <c r="H69" s="9"/>
      <c r="I69" s="55"/>
      <c r="J69" s="42"/>
      <c r="K69" s="59" t="s">
        <v>48</v>
      </c>
      <c r="L69" s="60"/>
      <c r="M69" s="60">
        <f>SUM(M27:M61)-M45</f>
        <v>66.253309000000002</v>
      </c>
      <c r="N69" s="60">
        <f>SUM(N27:N61)-N45</f>
        <v>80.097338999999991</v>
      </c>
      <c r="O69" s="26">
        <f>M69</f>
        <v>66.253309000000002</v>
      </c>
      <c r="P69" s="26">
        <f>N69</f>
        <v>80.097338999999991</v>
      </c>
    </row>
    <row r="70" spans="1:16" ht="18">
      <c r="A70" s="3"/>
      <c r="B70" s="3"/>
      <c r="C70" s="3"/>
      <c r="D70" s="3"/>
      <c r="E70" s="3"/>
      <c r="F70" s="5"/>
      <c r="G70" s="5"/>
      <c r="H70" s="3"/>
      <c r="I70" s="55"/>
      <c r="J70" s="42"/>
      <c r="K70" s="60"/>
      <c r="L70" s="60"/>
      <c r="M70" s="60">
        <f>M69+M24</f>
        <v>144.92807400000001</v>
      </c>
      <c r="N70" s="60">
        <f>N69+N24</f>
        <v>168.83866399999999</v>
      </c>
      <c r="O70" s="40"/>
      <c r="P70" s="40"/>
    </row>
    <row r="71" spans="1:16" ht="18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</row>
    <row r="72" spans="1:16" ht="18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>
        <f>L70/23</f>
        <v>0</v>
      </c>
      <c r="M72" s="3"/>
      <c r="N72" s="3"/>
    </row>
    <row r="73" spans="1:16" ht="18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</row>
    <row r="74" spans="1:16" ht="18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</row>
    <row r="75" spans="1:16" ht="18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</row>
    <row r="76" spans="1:16" ht="18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</row>
    <row r="77" spans="1:16" ht="18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</row>
    <row r="78" spans="1:16" ht="18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</row>
    <row r="79" spans="1:16" ht="18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</row>
    <row r="80" spans="1:16" ht="18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</row>
    <row r="81" spans="1:14" ht="18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</row>
  </sheetData>
  <mergeCells count="1">
    <mergeCell ref="A1:O1"/>
  </mergeCells>
  <phoneticPr fontId="0" type="noConversion"/>
  <pageMargins left="0.39370078740157483" right="0.39370078740157483" top="0.39370078740157483" bottom="0.39370078740157483" header="0.51181102362204722" footer="0.51181102362204722"/>
  <pageSetup paperSize="9" scale="62" orientation="portrait" r:id="rId1"/>
  <headerFooter alignWithMargins="0"/>
  <rowBreaks count="1" manualBreakCount="1">
    <brk id="70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</vt:lpstr>
      <vt:lpstr>меню!Область_печати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2021-02-28T18:43:17Z</cp:lastPrinted>
  <dcterms:created xsi:type="dcterms:W3CDTF">2012-11-16T15:27:49Z</dcterms:created>
  <dcterms:modified xsi:type="dcterms:W3CDTF">2022-10-12T10:04:41Z</dcterms:modified>
</cp:coreProperties>
</file>