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255" windowHeight="8685" activeTab="1"/>
  </bookViews>
  <sheets>
    <sheet name="меню завтрак" sheetId="1" r:id="rId1"/>
    <sheet name="меню обед" sheetId="2" r:id="rId2"/>
  </sheets>
  <definedNames>
    <definedName name="_xlnm.Print_Area" localSheetId="0">'меню завтрак'!$A$1:$P$27</definedName>
    <definedName name="_xlnm.Print_Area" localSheetId="1">'меню обед'!$A$1:$O$56</definedName>
  </definedNames>
  <calcPr calcId="124519"/>
</workbook>
</file>

<file path=xl/calcChain.xml><?xml version="1.0" encoding="utf-8"?>
<calcChain xmlns="http://schemas.openxmlformats.org/spreadsheetml/2006/main">
  <c r="L5" i="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F48" l="1"/>
  <c r="F47"/>
  <c r="E48"/>
  <c r="E47"/>
  <c r="G38"/>
  <c r="F38"/>
  <c r="E38"/>
  <c r="G37"/>
  <c r="F37"/>
  <c r="E37"/>
  <c r="H27"/>
  <c r="J27"/>
  <c r="I27"/>
  <c r="H28"/>
  <c r="J28"/>
  <c r="I28"/>
  <c r="H29"/>
  <c r="I29"/>
  <c r="J29"/>
  <c r="K35" l="1"/>
  <c r="F34"/>
  <c r="F35"/>
  <c r="F36"/>
  <c r="F39"/>
  <c r="F40"/>
  <c r="F41"/>
  <c r="F42"/>
  <c r="F43"/>
  <c r="F44"/>
  <c r="F4"/>
  <c r="E39"/>
  <c r="H39" s="1"/>
  <c r="G39"/>
  <c r="J39" s="1"/>
  <c r="L39" s="1"/>
  <c r="I39"/>
  <c r="K39" s="1"/>
  <c r="E40"/>
  <c r="H40" s="1"/>
  <c r="G40"/>
  <c r="J40" s="1"/>
  <c r="L40" s="1"/>
  <c r="I40"/>
  <c r="K40" s="1"/>
  <c r="E41"/>
  <c r="H41" s="1"/>
  <c r="G41"/>
  <c r="J41" s="1"/>
  <c r="L41" s="1"/>
  <c r="I41"/>
  <c r="K41" s="1"/>
  <c r="E42"/>
  <c r="H42" s="1"/>
  <c r="G42"/>
  <c r="J42" s="1"/>
  <c r="L42" s="1"/>
  <c r="I42"/>
  <c r="K42" s="1"/>
  <c r="E43"/>
  <c r="H43" s="1"/>
  <c r="G43"/>
  <c r="J43" s="1"/>
  <c r="L43" s="1"/>
  <c r="I43"/>
  <c r="K43" s="1"/>
  <c r="E5" l="1"/>
  <c r="E6"/>
  <c r="H21"/>
  <c r="H23"/>
  <c r="H31"/>
  <c r="H32"/>
  <c r="H33"/>
  <c r="E34"/>
  <c r="E35"/>
  <c r="E36"/>
  <c r="H37"/>
  <c r="E44"/>
  <c r="E4"/>
  <c r="H4" s="1"/>
  <c r="N50"/>
  <c r="M50"/>
  <c r="G49"/>
  <c r="J49" s="1"/>
  <c r="L49" s="1"/>
  <c r="F49"/>
  <c r="I49" s="1"/>
  <c r="K49" s="1"/>
  <c r="E49"/>
  <c r="H49" s="1"/>
  <c r="G48"/>
  <c r="J48" s="1"/>
  <c r="L48" s="1"/>
  <c r="I48"/>
  <c r="K48" s="1"/>
  <c r="H48"/>
  <c r="G47"/>
  <c r="J47" s="1"/>
  <c r="L47" s="1"/>
  <c r="L54" s="1"/>
  <c r="I47"/>
  <c r="H47"/>
  <c r="L45"/>
  <c r="H44"/>
  <c r="G44"/>
  <c r="J44" s="1"/>
  <c r="L44" s="1"/>
  <c r="I44"/>
  <c r="K44" s="1"/>
  <c r="H38"/>
  <c r="J38"/>
  <c r="L38" s="1"/>
  <c r="N38" s="1"/>
  <c r="I38"/>
  <c r="K38" s="1"/>
  <c r="M38" s="1"/>
  <c r="J37"/>
  <c r="L37" s="1"/>
  <c r="N37" s="1"/>
  <c r="I37"/>
  <c r="K37" s="1"/>
  <c r="M37" s="1"/>
  <c r="H36"/>
  <c r="G36"/>
  <c r="J36" s="1"/>
  <c r="L36" s="1"/>
  <c r="I36"/>
  <c r="K36" s="1"/>
  <c r="L35"/>
  <c r="G35"/>
  <c r="I34"/>
  <c r="K34" s="1"/>
  <c r="G34"/>
  <c r="J34" s="1"/>
  <c r="L34" s="1"/>
  <c r="H34"/>
  <c r="I33"/>
  <c r="J33"/>
  <c r="I32"/>
  <c r="J32"/>
  <c r="J31"/>
  <c r="N30" s="1"/>
  <c r="I31"/>
  <c r="I30"/>
  <c r="J30"/>
  <c r="H30"/>
  <c r="I26"/>
  <c r="J26"/>
  <c r="H26"/>
  <c r="I25"/>
  <c r="J25"/>
  <c r="H25"/>
  <c r="I24"/>
  <c r="J24"/>
  <c r="H24"/>
  <c r="I23"/>
  <c r="J23"/>
  <c r="I22"/>
  <c r="J22"/>
  <c r="H22"/>
  <c r="I21"/>
  <c r="J21"/>
  <c r="I20"/>
  <c r="J20"/>
  <c r="H20"/>
  <c r="I19"/>
  <c r="J19"/>
  <c r="H19"/>
  <c r="I18"/>
  <c r="J18"/>
  <c r="H18"/>
  <c r="I17"/>
  <c r="J17"/>
  <c r="H17"/>
  <c r="I16"/>
  <c r="J16"/>
  <c r="H16"/>
  <c r="I15"/>
  <c r="J15"/>
  <c r="H15"/>
  <c r="I14"/>
  <c r="J14"/>
  <c r="H14"/>
  <c r="I13"/>
  <c r="J13"/>
  <c r="H13"/>
  <c r="J12"/>
  <c r="N11" s="1"/>
  <c r="I12"/>
  <c r="H12"/>
  <c r="I11"/>
  <c r="J11"/>
  <c r="H11"/>
  <c r="I10"/>
  <c r="J10"/>
  <c r="H10"/>
  <c r="I9"/>
  <c r="J9"/>
  <c r="H9"/>
  <c r="I8"/>
  <c r="J8"/>
  <c r="H8"/>
  <c r="I7"/>
  <c r="J7"/>
  <c r="H7"/>
  <c r="I6"/>
  <c r="K6" s="1"/>
  <c r="J6"/>
  <c r="L6" s="1"/>
  <c r="H6"/>
  <c r="I5"/>
  <c r="J5"/>
  <c r="N4" s="1"/>
  <c r="H5"/>
  <c r="I4"/>
  <c r="K4" s="1"/>
  <c r="G4"/>
  <c r="J4" s="1"/>
  <c r="L28" i="1"/>
  <c r="G25"/>
  <c r="K25" s="1"/>
  <c r="N25" s="1"/>
  <c r="F25"/>
  <c r="J25" s="1"/>
  <c r="M25" s="1"/>
  <c r="E25"/>
  <c r="I25" s="1"/>
  <c r="H24"/>
  <c r="L24" s="1"/>
  <c r="G24"/>
  <c r="K24" s="1"/>
  <c r="N24" s="1"/>
  <c r="F24"/>
  <c r="J24" s="1"/>
  <c r="M24" s="1"/>
  <c r="E24"/>
  <c r="I24" s="1"/>
  <c r="H23"/>
  <c r="L23" s="1"/>
  <c r="G23"/>
  <c r="K23" s="1"/>
  <c r="N23" s="1"/>
  <c r="F23"/>
  <c r="J23" s="1"/>
  <c r="M23" s="1"/>
  <c r="E23"/>
  <c r="I23" s="1"/>
  <c r="G22"/>
  <c r="K22" s="1"/>
  <c r="N22" s="1"/>
  <c r="F22"/>
  <c r="J22" s="1"/>
  <c r="M22" s="1"/>
  <c r="E22"/>
  <c r="I22" s="1"/>
  <c r="H19"/>
  <c r="L19" s="1"/>
  <c r="G19"/>
  <c r="K19" s="1"/>
  <c r="N19" s="1"/>
  <c r="F19"/>
  <c r="J19" s="1"/>
  <c r="M19" s="1"/>
  <c r="E19"/>
  <c r="I19" s="1"/>
  <c r="G18"/>
  <c r="K18" s="1"/>
  <c r="N18" s="1"/>
  <c r="F18"/>
  <c r="J18" s="1"/>
  <c r="M18" s="1"/>
  <c r="E18"/>
  <c r="I18" s="1"/>
  <c r="H17"/>
  <c r="L17" s="1"/>
  <c r="G17"/>
  <c r="K17" s="1"/>
  <c r="N17" s="1"/>
  <c r="F17"/>
  <c r="J17" s="1"/>
  <c r="M17" s="1"/>
  <c r="E17"/>
  <c r="I17" s="1"/>
  <c r="H16"/>
  <c r="L16" s="1"/>
  <c r="G16"/>
  <c r="K16" s="1"/>
  <c r="N16" s="1"/>
  <c r="F16"/>
  <c r="J16" s="1"/>
  <c r="M16" s="1"/>
  <c r="E16"/>
  <c r="I16" s="1"/>
  <c r="G15"/>
  <c r="K15" s="1"/>
  <c r="N15" s="1"/>
  <c r="F15"/>
  <c r="J15" s="1"/>
  <c r="M15" s="1"/>
  <c r="E15"/>
  <c r="I15" s="1"/>
  <c r="H14"/>
  <c r="L14" s="1"/>
  <c r="G14"/>
  <c r="K14" s="1"/>
  <c r="N14" s="1"/>
  <c r="F14"/>
  <c r="J14" s="1"/>
  <c r="M14" s="1"/>
  <c r="E14"/>
  <c r="I14" s="1"/>
  <c r="H13"/>
  <c r="L13" s="1"/>
  <c r="G13"/>
  <c r="K13" s="1"/>
  <c r="N13" s="1"/>
  <c r="F13"/>
  <c r="J13" s="1"/>
  <c r="M13" s="1"/>
  <c r="E13"/>
  <c r="I13" s="1"/>
  <c r="H12"/>
  <c r="L12" s="1"/>
  <c r="G12"/>
  <c r="K12" s="1"/>
  <c r="N12" s="1"/>
  <c r="F12"/>
  <c r="J12" s="1"/>
  <c r="M12" s="1"/>
  <c r="E12"/>
  <c r="I12" s="1"/>
  <c r="N11"/>
  <c r="M11"/>
  <c r="G11"/>
  <c r="F11"/>
  <c r="E11"/>
  <c r="L10"/>
  <c r="G10"/>
  <c r="K10" s="1"/>
  <c r="N10" s="1"/>
  <c r="F10"/>
  <c r="J10" s="1"/>
  <c r="M10" s="1"/>
  <c r="E10"/>
  <c r="I10" s="1"/>
  <c r="L9"/>
  <c r="G9"/>
  <c r="K9" s="1"/>
  <c r="N9" s="1"/>
  <c r="F9"/>
  <c r="J9" s="1"/>
  <c r="M9" s="1"/>
  <c r="E9"/>
  <c r="I9" s="1"/>
  <c r="H8"/>
  <c r="L8" s="1"/>
  <c r="G8"/>
  <c r="K8" s="1"/>
  <c r="N8" s="1"/>
  <c r="F8"/>
  <c r="J8" s="1"/>
  <c r="M8" s="1"/>
  <c r="E8"/>
  <c r="I8" s="1"/>
  <c r="H7"/>
  <c r="L7" s="1"/>
  <c r="G7"/>
  <c r="K7" s="1"/>
  <c r="N7" s="1"/>
  <c r="F7"/>
  <c r="J7" s="1"/>
  <c r="M7" s="1"/>
  <c r="E7"/>
  <c r="I7" s="1"/>
  <c r="G6"/>
  <c r="K6" s="1"/>
  <c r="N6" s="1"/>
  <c r="F6"/>
  <c r="J6" s="1"/>
  <c r="M6" s="1"/>
  <c r="E6"/>
  <c r="I6" s="1"/>
  <c r="G5"/>
  <c r="K5" s="1"/>
  <c r="N5" s="1"/>
  <c r="P4" s="1"/>
  <c r="F5"/>
  <c r="J5" s="1"/>
  <c r="M5" s="1"/>
  <c r="E5"/>
  <c r="I5" s="1"/>
  <c r="H4"/>
  <c r="L4" s="1"/>
  <c r="G4"/>
  <c r="K4" s="1"/>
  <c r="F4"/>
  <c r="J4" s="1"/>
  <c r="E4"/>
  <c r="I4" s="1"/>
  <c r="N3" i="2" l="1"/>
  <c r="N2"/>
  <c r="K55"/>
  <c r="K52"/>
  <c r="L55"/>
  <c r="L52"/>
  <c r="K54"/>
  <c r="K47"/>
  <c r="K57" s="1"/>
  <c r="M57" s="1"/>
  <c r="M4"/>
  <c r="M11"/>
  <c r="M30"/>
  <c r="N21"/>
  <c r="M21"/>
  <c r="H52"/>
  <c r="P16" i="1"/>
  <c r="P3" s="1"/>
  <c r="I26"/>
  <c r="K26"/>
  <c r="N4"/>
  <c r="N26" s="1"/>
  <c r="P26" s="1"/>
  <c r="L4" i="2"/>
  <c r="J52"/>
  <c r="M4" i="1"/>
  <c r="M26" s="1"/>
  <c r="O26" s="1"/>
  <c r="J26"/>
  <c r="O4"/>
  <c r="O16"/>
  <c r="I52" i="2"/>
  <c r="M3" l="1"/>
  <c r="M2"/>
  <c r="N52"/>
  <c r="M55"/>
  <c r="M52"/>
  <c r="O3" i="1"/>
  <c r="K53" i="2"/>
  <c r="N55"/>
  <c r="L56"/>
</calcChain>
</file>

<file path=xl/sharedStrings.xml><?xml version="1.0" encoding="utf-8"?>
<sst xmlns="http://schemas.openxmlformats.org/spreadsheetml/2006/main" count="76" uniqueCount="56">
  <si>
    <t>Завтрак</t>
  </si>
  <si>
    <t>Обед</t>
  </si>
  <si>
    <t>название</t>
  </si>
  <si>
    <t>цена за 1кг</t>
  </si>
  <si>
    <t>соль</t>
  </si>
  <si>
    <t>Хлеб ржаной</t>
  </si>
  <si>
    <t>Хлеб пшенич</t>
  </si>
  <si>
    <t>сахар</t>
  </si>
  <si>
    <t>масло растит</t>
  </si>
  <si>
    <t>норма на 20 чел.</t>
  </si>
  <si>
    <t>сумма на 20 чел</t>
  </si>
  <si>
    <t>норма на 1 чел(11-17)</t>
  </si>
  <si>
    <t>норма на 1 чел(7-11)</t>
  </si>
  <si>
    <t>руб на 1 чел(7-11)</t>
  </si>
  <si>
    <t>руб на 1 чел(11-17)</t>
  </si>
  <si>
    <t>7-11 чел</t>
  </si>
  <si>
    <t>11-17 чел</t>
  </si>
  <si>
    <t>лук</t>
  </si>
  <si>
    <t>морковь</t>
  </si>
  <si>
    <t>молоко</t>
  </si>
  <si>
    <t>картофель</t>
  </si>
  <si>
    <t>Суп молоч с пшеном</t>
  </si>
  <si>
    <t>пшено</t>
  </si>
  <si>
    <t>масло сливоч</t>
  </si>
  <si>
    <t>Суп картоф с рисом</t>
  </si>
  <si>
    <t>рис</t>
  </si>
  <si>
    <t>Полдник</t>
  </si>
  <si>
    <t>норма на 5 чел(7-11)</t>
  </si>
  <si>
    <t>сумма на 5 чел(7-11)</t>
  </si>
  <si>
    <t>норма на 6 чел.</t>
  </si>
  <si>
    <t>сумма на 6 чел</t>
  </si>
  <si>
    <t>сумма на 1 чел(11-17)</t>
  </si>
  <si>
    <t>Салат из свеклы с кураг</t>
  </si>
  <si>
    <t>свекла</t>
  </si>
  <si>
    <t>курага</t>
  </si>
  <si>
    <t>норма на 10 чел.</t>
  </si>
  <si>
    <t>норма на 5 чел(11-17)</t>
  </si>
  <si>
    <t>сумма на 10 чел</t>
  </si>
  <si>
    <t>сумма на 5 чел(11-17)</t>
  </si>
  <si>
    <t>малооб</t>
  </si>
  <si>
    <t>Масло сливоч</t>
  </si>
  <si>
    <t>платн</t>
  </si>
  <si>
    <t>Какао</t>
  </si>
  <si>
    <t xml:space="preserve">Какао </t>
  </si>
  <si>
    <t>Сок малооб</t>
  </si>
  <si>
    <t>Сок платн</t>
  </si>
  <si>
    <t>Макароны отварн</t>
  </si>
  <si>
    <t>макарон издел</t>
  </si>
  <si>
    <t>Мандарин</t>
  </si>
  <si>
    <t>Сок</t>
  </si>
  <si>
    <t>Меню на  05.12.22 г.</t>
  </si>
  <si>
    <t>Банан</t>
  </si>
  <si>
    <t>Меню на 05.12.22 г.</t>
  </si>
  <si>
    <t xml:space="preserve">Биточки </t>
  </si>
  <si>
    <t>фарш</t>
  </si>
  <si>
    <t>хлеб пшенич</t>
  </si>
</sst>
</file>

<file path=xl/styles.xml><?xml version="1.0" encoding="utf-8"?>
<styleSheet xmlns="http://schemas.openxmlformats.org/spreadsheetml/2006/main">
  <numFmts count="7">
    <numFmt numFmtId="164" formatCode="[$-419]dd\.mmm"/>
    <numFmt numFmtId="165" formatCode="0.0000"/>
    <numFmt numFmtId="166" formatCode="0.000"/>
    <numFmt numFmtId="167" formatCode="0.00000"/>
    <numFmt numFmtId="168" formatCode="#,##0.0&quot;р.&quot;"/>
    <numFmt numFmtId="169" formatCode="#,##0.00&quot;р.&quot;"/>
    <numFmt numFmtId="170" formatCode="0.0000000"/>
  </numFmts>
  <fonts count="1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88">
    <xf numFmtId="0" fontId="0" fillId="0" borderId="0" xfId="0">
      <alignment vertical="center"/>
    </xf>
    <xf numFmtId="0" fontId="1" fillId="0" borderId="0" xfId="1" applyAlignment="1" applyProtection="1"/>
    <xf numFmtId="0" fontId="2" fillId="0" borderId="0" xfId="1" applyFont="1" applyAlignment="1" applyProtection="1"/>
    <xf numFmtId="0" fontId="1" fillId="2" borderId="1" xfId="1" applyFont="1" applyFill="1" applyBorder="1" applyAlignment="1" applyProtection="1"/>
    <xf numFmtId="0" fontId="2" fillId="2" borderId="1" xfId="1" applyFont="1" applyFill="1" applyBorder="1" applyAlignment="1" applyProtection="1">
      <alignment horizontal="center" vertical="distributed"/>
    </xf>
    <xf numFmtId="0" fontId="2" fillId="2" borderId="1" xfId="1" applyFont="1" applyFill="1" applyBorder="1" applyAlignment="1" applyProtection="1">
      <alignment horizontal="distributed" vertical="center"/>
    </xf>
    <xf numFmtId="0" fontId="1" fillId="2" borderId="1" xfId="1" applyFont="1" applyFill="1" applyBorder="1" applyAlignment="1" applyProtection="1">
      <alignment horizontal="distributed" vertical="center"/>
    </xf>
    <xf numFmtId="164" fontId="2" fillId="0" borderId="0" xfId="1" applyNumberFormat="1" applyFont="1" applyAlignment="1" applyProtection="1">
      <alignment horizontal="distributed" vertical="center"/>
    </xf>
    <xf numFmtId="0" fontId="2" fillId="0" borderId="0" xfId="1" applyFont="1" applyAlignment="1" applyProtection="1">
      <alignment horizontal="distributed" vertical="center"/>
    </xf>
    <xf numFmtId="0" fontId="1" fillId="0" borderId="0" xfId="1" applyAlignment="1" applyProtection="1">
      <alignment horizontal="distributed" vertical="center"/>
    </xf>
    <xf numFmtId="0" fontId="3" fillId="0" borderId="2" xfId="1" applyFont="1" applyBorder="1" applyAlignment="1" applyProtection="1">
      <alignment vertical="center"/>
    </xf>
    <xf numFmtId="0" fontId="2" fillId="3" borderId="1" xfId="1" applyFont="1" applyFill="1" applyBorder="1" applyAlignment="1" applyProtection="1"/>
    <xf numFmtId="0" fontId="2" fillId="0" borderId="1" xfId="1" applyFont="1" applyFill="1" applyBorder="1" applyAlignment="1" applyProtection="1"/>
    <xf numFmtId="0" fontId="4" fillId="0" borderId="1" xfId="1" applyFont="1" applyBorder="1" applyAlignment="1" applyProtection="1"/>
    <xf numFmtId="0" fontId="2" fillId="0" borderId="1" xfId="1" applyFont="1" applyBorder="1" applyAlignment="1" applyProtection="1"/>
    <xf numFmtId="2" fontId="5" fillId="0" borderId="0" xfId="1" applyNumberFormat="1" applyFont="1" applyAlignment="1" applyProtection="1"/>
    <xf numFmtId="165" fontId="1" fillId="0" borderId="0" xfId="1" applyNumberFormat="1" applyAlignment="1" applyProtection="1"/>
    <xf numFmtId="0" fontId="5" fillId="0" borderId="2" xfId="1" applyFont="1" applyBorder="1" applyAlignment="1" applyProtection="1">
      <alignment vertical="center" wrapText="1"/>
    </xf>
    <xf numFmtId="0" fontId="1" fillId="3" borderId="1" xfId="1" applyFont="1" applyFill="1" applyBorder="1" applyAlignment="1" applyProtection="1"/>
    <xf numFmtId="0" fontId="5" fillId="3" borderId="1" xfId="1" applyFont="1" applyFill="1" applyBorder="1" applyAlignment="1" applyProtection="1"/>
    <xf numFmtId="166" fontId="2" fillId="0" borderId="1" xfId="1" applyNumberFormat="1" applyFont="1" applyBorder="1" applyAlignment="1" applyProtection="1"/>
    <xf numFmtId="166" fontId="4" fillId="0" borderId="1" xfId="1" applyNumberFormat="1" applyFont="1" applyBorder="1" applyAlignment="1" applyProtection="1"/>
    <xf numFmtId="166" fontId="6" fillId="4" borderId="1" xfId="1" applyNumberFormat="1" applyFont="1" applyFill="1" applyBorder="1" applyAlignment="1" applyProtection="1"/>
    <xf numFmtId="166" fontId="7" fillId="3" borderId="1" xfId="1" applyNumberFormat="1" applyFont="1" applyFill="1" applyBorder="1" applyAlignment="1" applyProtection="1"/>
    <xf numFmtId="166" fontId="2" fillId="3" borderId="1" xfId="1" applyNumberFormat="1" applyFont="1" applyFill="1" applyBorder="1" applyAlignment="1" applyProtection="1"/>
    <xf numFmtId="2" fontId="2" fillId="0" borderId="1" xfId="1" applyNumberFormat="1" applyFont="1" applyBorder="1" applyAlignment="1" applyProtection="1"/>
    <xf numFmtId="2" fontId="2" fillId="0" borderId="0" xfId="1" applyNumberFormat="1" applyFont="1" applyAlignment="1" applyProtection="1"/>
    <xf numFmtId="0" fontId="1" fillId="3" borderId="2" xfId="1" applyFont="1" applyFill="1" applyBorder="1" applyAlignment="1" applyProtection="1">
      <alignment vertical="center"/>
    </xf>
    <xf numFmtId="165" fontId="1" fillId="3" borderId="1" xfId="1" applyNumberFormat="1" applyFont="1" applyFill="1" applyBorder="1" applyAlignment="1" applyProtection="1"/>
    <xf numFmtId="2" fontId="5" fillId="3" borderId="1" xfId="1" applyNumberFormat="1" applyFont="1" applyFill="1" applyBorder="1" applyAlignment="1" applyProtection="1"/>
    <xf numFmtId="0" fontId="1" fillId="0" borderId="2" xfId="1" applyFont="1" applyBorder="1" applyAlignment="1" applyProtection="1">
      <alignment vertical="center"/>
    </xf>
    <xf numFmtId="165" fontId="2" fillId="3" borderId="1" xfId="1" applyNumberFormat="1" applyFont="1" applyFill="1" applyBorder="1" applyAlignment="1" applyProtection="1"/>
    <xf numFmtId="0" fontId="1" fillId="5" borderId="0" xfId="1" applyFill="1" applyAlignment="1" applyProtection="1"/>
    <xf numFmtId="0" fontId="2" fillId="0" borderId="2" xfId="1" applyFont="1" applyBorder="1" applyAlignment="1" applyProtection="1">
      <alignment vertical="center"/>
    </xf>
    <xf numFmtId="1" fontId="5" fillId="3" borderId="1" xfId="1" applyNumberFormat="1" applyFont="1" applyFill="1" applyBorder="1" applyAlignment="1" applyProtection="1"/>
    <xf numFmtId="0" fontId="5" fillId="0" borderId="2" xfId="1" applyFont="1" applyBorder="1" applyAlignment="1" applyProtection="1">
      <alignment vertical="center"/>
    </xf>
    <xf numFmtId="166" fontId="1" fillId="3" borderId="1" xfId="1" applyNumberFormat="1" applyFont="1" applyFill="1" applyBorder="1" applyAlignment="1" applyProtection="1"/>
    <xf numFmtId="166" fontId="5" fillId="3" borderId="1" xfId="1" applyNumberFormat="1" applyFont="1" applyFill="1" applyBorder="1" applyAlignment="1" applyProtection="1"/>
    <xf numFmtId="0" fontId="1" fillId="0" borderId="3" xfId="1" applyFont="1" applyBorder="1" applyAlignment="1" applyProtection="1">
      <alignment vertical="center"/>
    </xf>
    <xf numFmtId="0" fontId="2" fillId="3" borderId="0" xfId="1" applyFont="1" applyFill="1" applyBorder="1" applyAlignment="1" applyProtection="1"/>
    <xf numFmtId="0" fontId="5" fillId="3" borderId="0" xfId="1" applyFont="1" applyFill="1" applyBorder="1" applyAlignment="1" applyProtection="1"/>
    <xf numFmtId="166" fontId="2" fillId="0" borderId="0" xfId="1" applyNumberFormat="1" applyFont="1" applyBorder="1" applyAlignment="1" applyProtection="1"/>
    <xf numFmtId="166" fontId="4" fillId="0" borderId="0" xfId="1" applyNumberFormat="1" applyFont="1" applyBorder="1" applyAlignment="1" applyProtection="1"/>
    <xf numFmtId="166" fontId="6" fillId="4" borderId="0" xfId="1" applyNumberFormat="1" applyFont="1" applyFill="1" applyBorder="1" applyAlignment="1" applyProtection="1"/>
    <xf numFmtId="166" fontId="7" fillId="6" borderId="0" xfId="1" applyNumberFormat="1" applyFont="1" applyFill="1" applyBorder="1" applyAlignment="1" applyProtection="1"/>
    <xf numFmtId="166" fontId="2" fillId="6" borderId="0" xfId="1" applyNumberFormat="1" applyFont="1" applyFill="1" applyBorder="1" applyAlignment="1" applyProtection="1"/>
    <xf numFmtId="2" fontId="2" fillId="6" borderId="0" xfId="1" applyNumberFormat="1" applyFont="1" applyFill="1" applyBorder="1" applyAlignment="1" applyProtection="1"/>
    <xf numFmtId="2" fontId="2" fillId="2" borderId="0" xfId="1" applyNumberFormat="1" applyFont="1" applyFill="1" applyAlignment="1" applyProtection="1"/>
    <xf numFmtId="0" fontId="8" fillId="0" borderId="0" xfId="1" applyFont="1" applyAlignment="1" applyProtection="1"/>
    <xf numFmtId="0" fontId="8" fillId="6" borderId="0" xfId="1" applyFont="1" applyFill="1" applyAlignment="1" applyProtection="1"/>
    <xf numFmtId="0" fontId="1" fillId="2" borderId="0" xfId="1" applyFill="1" applyAlignment="1" applyProtection="1"/>
    <xf numFmtId="0" fontId="1" fillId="3" borderId="0" xfId="1" applyFill="1" applyAlignment="1" applyProtection="1"/>
    <xf numFmtId="0" fontId="9" fillId="0" borderId="0" xfId="0" applyNumberFormat="1" applyFont="1" applyFill="1" applyBorder="1" applyAlignment="1"/>
    <xf numFmtId="2" fontId="7" fillId="3" borderId="1" xfId="1" applyNumberFormat="1" applyFont="1" applyFill="1" applyBorder="1" applyAlignment="1" applyProtection="1"/>
    <xf numFmtId="2" fontId="2" fillId="3" borderId="1" xfId="1" applyNumberFormat="1" applyFont="1" applyFill="1" applyBorder="1" applyAlignment="1" applyProtection="1"/>
    <xf numFmtId="167" fontId="1" fillId="3" borderId="1" xfId="1" applyNumberFormat="1" applyFont="1" applyFill="1" applyBorder="1" applyAlignment="1" applyProtection="1"/>
    <xf numFmtId="2" fontId="2" fillId="3" borderId="0" xfId="1" applyNumberFormat="1" applyFont="1" applyFill="1" applyAlignment="1" applyProtection="1"/>
    <xf numFmtId="0" fontId="2" fillId="3" borderId="0" xfId="1" applyFont="1" applyFill="1" applyAlignment="1" applyProtection="1"/>
    <xf numFmtId="2" fontId="1" fillId="3" borderId="1" xfId="1" applyNumberFormat="1" applyFont="1" applyFill="1" applyBorder="1" applyAlignment="1" applyProtection="1"/>
    <xf numFmtId="166" fontId="1" fillId="0" borderId="1" xfId="1" applyNumberFormat="1" applyFont="1" applyBorder="1" applyAlignment="1" applyProtection="1"/>
    <xf numFmtId="2" fontId="1" fillId="0" borderId="1" xfId="1" applyNumberFormat="1" applyFont="1" applyBorder="1" applyAlignment="1" applyProtection="1"/>
    <xf numFmtId="0" fontId="1" fillId="0" borderId="1" xfId="1" applyFont="1" applyBorder="1" applyAlignment="1" applyProtection="1">
      <alignment vertical="center"/>
    </xf>
    <xf numFmtId="0" fontId="2" fillId="3" borderId="1" xfId="0" applyNumberFormat="1" applyFont="1" applyFill="1" applyBorder="1" applyAlignment="1">
      <alignment vertical="top"/>
    </xf>
    <xf numFmtId="0" fontId="2" fillId="0" borderId="4" xfId="1" applyFont="1" applyBorder="1" applyAlignment="1" applyProtection="1"/>
    <xf numFmtId="0" fontId="2" fillId="0" borderId="0" xfId="1" applyFont="1" applyBorder="1" applyAlignment="1" applyProtection="1"/>
    <xf numFmtId="168" fontId="2" fillId="6" borderId="0" xfId="1" applyNumberFormat="1" applyFont="1" applyFill="1" applyAlignment="1" applyProtection="1"/>
    <xf numFmtId="169" fontId="2" fillId="6" borderId="0" xfId="1" applyNumberFormat="1" applyFont="1" applyFill="1" applyAlignment="1" applyProtection="1"/>
    <xf numFmtId="0" fontId="8" fillId="0" borderId="0" xfId="1" applyFont="1" applyBorder="1" applyAlignment="1" applyProtection="1"/>
    <xf numFmtId="2" fontId="1" fillId="2" borderId="0" xfId="1" applyNumberFormat="1" applyFill="1" applyAlignment="1" applyProtection="1"/>
    <xf numFmtId="2" fontId="9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>
      <alignment vertical="top"/>
    </xf>
    <xf numFmtId="0" fontId="1" fillId="7" borderId="0" xfId="0" applyNumberFormat="1" applyFont="1" applyFill="1" applyBorder="1" applyAlignment="1">
      <alignment vertical="top"/>
    </xf>
    <xf numFmtId="2" fontId="9" fillId="7" borderId="0" xfId="0" applyNumberFormat="1" applyFont="1" applyFill="1" applyBorder="1" applyAlignment="1">
      <alignment vertical="top"/>
    </xf>
    <xf numFmtId="2" fontId="9" fillId="2" borderId="0" xfId="0" applyNumberFormat="1" applyFont="1" applyFill="1" applyBorder="1" applyAlignment="1">
      <alignment vertical="top"/>
    </xf>
    <xf numFmtId="0" fontId="9" fillId="7" borderId="0" xfId="0" applyNumberFormat="1" applyFont="1" applyFill="1" applyBorder="1" applyAlignment="1">
      <alignment vertical="top"/>
    </xf>
    <xf numFmtId="166" fontId="1" fillId="8" borderId="1" xfId="1" applyNumberFormat="1" applyFont="1" applyFill="1" applyBorder="1" applyProtection="1"/>
    <xf numFmtId="2" fontId="5" fillId="8" borderId="1" xfId="1" applyNumberFormat="1" applyFont="1" applyFill="1" applyBorder="1" applyProtection="1"/>
    <xf numFmtId="165" fontId="1" fillId="8" borderId="1" xfId="1" applyNumberFormat="1" applyFont="1" applyFill="1" applyBorder="1" applyProtection="1"/>
    <xf numFmtId="170" fontId="1" fillId="8" borderId="1" xfId="1" applyNumberFormat="1" applyFont="1" applyFill="1" applyBorder="1" applyProtection="1"/>
    <xf numFmtId="0" fontId="1" fillId="0" borderId="0" xfId="0" applyFont="1">
      <alignment vertical="center"/>
    </xf>
    <xf numFmtId="167" fontId="1" fillId="8" borderId="1" xfId="1" applyNumberFormat="1" applyFont="1" applyFill="1" applyBorder="1" applyProtection="1"/>
    <xf numFmtId="165" fontId="1" fillId="8" borderId="1" xfId="0" applyNumberFormat="1" applyFont="1" applyFill="1" applyBorder="1" applyAlignment="1" applyProtection="1">
      <alignment vertical="top"/>
    </xf>
    <xf numFmtId="167" fontId="1" fillId="8" borderId="1" xfId="0" applyNumberFormat="1" applyFont="1" applyFill="1" applyBorder="1" applyAlignment="1" applyProtection="1">
      <alignment vertical="top"/>
    </xf>
    <xf numFmtId="0" fontId="5" fillId="8" borderId="1" xfId="1" applyFont="1" applyFill="1" applyBorder="1" applyProtection="1"/>
    <xf numFmtId="2" fontId="0" fillId="9" borderId="0" xfId="0" applyNumberFormat="1" applyFill="1">
      <alignment vertical="center"/>
    </xf>
    <xf numFmtId="2" fontId="0" fillId="2" borderId="0" xfId="0" applyNumberFormat="1" applyFill="1">
      <alignment vertical="center"/>
    </xf>
    <xf numFmtId="0" fontId="1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</cellXfs>
  <cellStyles count="2">
    <cellStyle name="Обычный" xfId="0" builtinId="0"/>
    <cellStyle name="Обычный_меню шабл на 26 Н 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zoomScale="80" workbookViewId="0">
      <selection activeCell="U10" sqref="U10"/>
    </sheetView>
  </sheetViews>
  <sheetFormatPr defaultColWidth="9" defaultRowHeight="12.75"/>
  <cols>
    <col min="1" max="1" width="15" style="1" customWidth="1"/>
    <col min="2" max="2" width="11.28515625" style="1" customWidth="1"/>
    <col min="3" max="3" width="11.42578125" style="1" customWidth="1"/>
    <col min="4" max="4" width="10.7109375" style="1" customWidth="1"/>
    <col min="5" max="5" width="8.28515625" style="1" customWidth="1"/>
    <col min="6" max="6" width="10.5703125" style="1" customWidth="1"/>
    <col min="7" max="7" width="10.28515625" style="1" customWidth="1"/>
    <col min="8" max="8" width="11.7109375" style="1" hidden="1"/>
    <col min="9" max="9" width="9.5703125" style="1" customWidth="1"/>
    <col min="10" max="10" width="10.7109375" style="1" customWidth="1"/>
    <col min="11" max="11" width="10.28515625" style="1" customWidth="1"/>
    <col min="12" max="12" width="10" style="1" hidden="1"/>
    <col min="13" max="13" width="9.85546875" style="1" customWidth="1"/>
    <col min="14" max="14" width="10.140625" style="1" customWidth="1"/>
    <col min="15" max="15" width="8.85546875" style="1" customWidth="1"/>
    <col min="16" max="16" width="9.28515625" style="1" customWidth="1"/>
    <col min="17" max="256" width="8.85546875" style="1" customWidth="1"/>
  </cols>
  <sheetData>
    <row r="1" spans="1:19" ht="22.9" customHeight="1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"/>
    </row>
    <row r="2" spans="1:19" ht="43.5" customHeight="1">
      <c r="A2" s="3" t="s">
        <v>2</v>
      </c>
      <c r="B2" s="4" t="s">
        <v>12</v>
      </c>
      <c r="C2" s="4" t="s">
        <v>11</v>
      </c>
      <c r="D2" s="5" t="s">
        <v>3</v>
      </c>
      <c r="E2" s="6" t="s">
        <v>29</v>
      </c>
      <c r="F2" s="6" t="s">
        <v>27</v>
      </c>
      <c r="G2" s="6" t="s">
        <v>11</v>
      </c>
      <c r="H2" s="5" t="s">
        <v>9</v>
      </c>
      <c r="I2" s="6" t="s">
        <v>30</v>
      </c>
      <c r="J2" s="6" t="s">
        <v>28</v>
      </c>
      <c r="K2" s="6" t="s">
        <v>31</v>
      </c>
      <c r="L2" s="5" t="s">
        <v>10</v>
      </c>
      <c r="M2" s="5" t="s">
        <v>13</v>
      </c>
      <c r="N2" s="5" t="s">
        <v>14</v>
      </c>
      <c r="O2" s="7" t="s">
        <v>15</v>
      </c>
      <c r="P2" s="8" t="s">
        <v>16</v>
      </c>
      <c r="Q2" s="9"/>
      <c r="R2" s="9"/>
      <c r="S2" s="9"/>
    </row>
    <row r="3" spans="1:19">
      <c r="A3" s="10" t="s">
        <v>0</v>
      </c>
      <c r="B3" s="11"/>
      <c r="C3" s="11"/>
      <c r="D3" s="11"/>
      <c r="E3" s="12"/>
      <c r="F3" s="13"/>
      <c r="G3" s="14"/>
      <c r="H3" s="14"/>
      <c r="I3" s="11"/>
      <c r="J3" s="11"/>
      <c r="K3" s="11"/>
      <c r="L3" s="11"/>
      <c r="M3" s="14"/>
      <c r="N3" s="14"/>
      <c r="O3" s="15">
        <f>O4+M12+M13+O16+M22</f>
        <v>47.861879999999999</v>
      </c>
      <c r="P3" s="15">
        <f>P4+N12+N13+P16+N23</f>
        <v>67.901880000000006</v>
      </c>
      <c r="Q3" s="16"/>
    </row>
    <row r="4" spans="1:19" ht="25.5">
      <c r="A4" s="17" t="s">
        <v>21</v>
      </c>
      <c r="B4" s="18"/>
      <c r="C4" s="18"/>
      <c r="D4" s="19"/>
      <c r="E4" s="20">
        <f>SUM((B4*5)+(C4*1))</f>
        <v>0</v>
      </c>
      <c r="F4" s="21">
        <f>B4*5</f>
        <v>0</v>
      </c>
      <c r="G4" s="20">
        <f>C4*1</f>
        <v>0</v>
      </c>
      <c r="H4" s="22">
        <f t="shared" ref="H4:H19" si="0">B4*20</f>
        <v>0</v>
      </c>
      <c r="I4" s="23">
        <f t="shared" ref="I4:I22" si="1">D4*E4</f>
        <v>0</v>
      </c>
      <c r="J4" s="24">
        <f t="shared" ref="J4:J22" si="2">D4*F4</f>
        <v>0</v>
      </c>
      <c r="K4" s="24">
        <f t="shared" ref="K4:K22" si="3">D4*G4</f>
        <v>0</v>
      </c>
      <c r="L4" s="24">
        <f t="shared" ref="L4:L19" si="4">D4*H4</f>
        <v>0</v>
      </c>
      <c r="M4" s="25">
        <f>J4/5</f>
        <v>0</v>
      </c>
      <c r="N4" s="25">
        <f>K4/1</f>
        <v>0</v>
      </c>
      <c r="O4" s="26">
        <f>SUM(M5:M9)</f>
        <v>15.60188</v>
      </c>
      <c r="P4" s="26">
        <f>SUM(N5:N9)</f>
        <v>15.601880000000001</v>
      </c>
    </row>
    <row r="5" spans="1:19">
      <c r="A5" s="27" t="s">
        <v>22</v>
      </c>
      <c r="B5" s="28">
        <v>1.6E-2</v>
      </c>
      <c r="C5" s="28"/>
      <c r="D5" s="29">
        <v>61.43</v>
      </c>
      <c r="E5" s="20">
        <f t="shared" ref="E5:E25" si="5">SUM((B5*5)+(C5*1))</f>
        <v>0.08</v>
      </c>
      <c r="F5" s="21">
        <f t="shared" ref="F5:F25" si="6">B5*5</f>
        <v>0.08</v>
      </c>
      <c r="G5" s="20">
        <f t="shared" ref="G5:G25" si="7">C5*1</f>
        <v>0</v>
      </c>
      <c r="H5" s="22"/>
      <c r="I5" s="23">
        <f t="shared" si="1"/>
        <v>4.9143999999999997</v>
      </c>
      <c r="J5" s="24">
        <f t="shared" si="2"/>
        <v>4.9143999999999997</v>
      </c>
      <c r="K5" s="24">
        <f t="shared" si="3"/>
        <v>0</v>
      </c>
      <c r="L5" s="24"/>
      <c r="M5" s="25">
        <f t="shared" ref="M5:M25" si="8">J5/5</f>
        <v>0.98287999999999998</v>
      </c>
      <c r="N5" s="25">
        <f t="shared" ref="N5:N25" si="9">K5/1</f>
        <v>0</v>
      </c>
      <c r="O5" s="26"/>
      <c r="P5" s="2"/>
    </row>
    <row r="6" spans="1:19">
      <c r="A6" s="27" t="s">
        <v>22</v>
      </c>
      <c r="B6" s="28"/>
      <c r="C6" s="28">
        <v>1.6E-2</v>
      </c>
      <c r="D6" s="29">
        <v>61.43</v>
      </c>
      <c r="E6" s="20">
        <f t="shared" ref="E6" si="10">SUM((B6*5)+(C6*1))</f>
        <v>1.6E-2</v>
      </c>
      <c r="F6" s="21">
        <f t="shared" ref="F6" si="11">B6*5</f>
        <v>0</v>
      </c>
      <c r="G6" s="20">
        <f t="shared" ref="G6" si="12">C6*1</f>
        <v>1.6E-2</v>
      </c>
      <c r="H6" s="22"/>
      <c r="I6" s="23">
        <f t="shared" ref="I6" si="13">D6*E6</f>
        <v>0.98287999999999998</v>
      </c>
      <c r="J6" s="24">
        <f t="shared" ref="J6" si="14">D6*F6</f>
        <v>0</v>
      </c>
      <c r="K6" s="24">
        <f t="shared" ref="K6" si="15">D6*G6</f>
        <v>0.98287999999999998</v>
      </c>
      <c r="L6" s="24"/>
      <c r="M6" s="25">
        <f t="shared" ref="M6" si="16">J6/5</f>
        <v>0</v>
      </c>
      <c r="N6" s="25">
        <f t="shared" ref="N6" si="17">K6/1</f>
        <v>0.98287999999999998</v>
      </c>
      <c r="O6" s="26"/>
      <c r="P6" s="2"/>
    </row>
    <row r="7" spans="1:19">
      <c r="A7" s="27" t="s">
        <v>19</v>
      </c>
      <c r="B7" s="28">
        <v>0.15</v>
      </c>
      <c r="C7" s="28">
        <v>0.15</v>
      </c>
      <c r="D7" s="29">
        <v>87.8</v>
      </c>
      <c r="E7" s="20">
        <f t="shared" si="5"/>
        <v>0.9</v>
      </c>
      <c r="F7" s="21">
        <f t="shared" si="6"/>
        <v>0.75</v>
      </c>
      <c r="G7" s="20">
        <f t="shared" si="7"/>
        <v>0.15</v>
      </c>
      <c r="H7" s="22">
        <f t="shared" si="0"/>
        <v>3</v>
      </c>
      <c r="I7" s="23">
        <f t="shared" si="1"/>
        <v>79.02</v>
      </c>
      <c r="J7" s="24">
        <f t="shared" si="2"/>
        <v>65.849999999999994</v>
      </c>
      <c r="K7" s="24">
        <f t="shared" si="3"/>
        <v>13.17</v>
      </c>
      <c r="L7" s="24">
        <f t="shared" si="4"/>
        <v>263.39999999999998</v>
      </c>
      <c r="M7" s="25">
        <f t="shared" si="8"/>
        <v>13.169999999999998</v>
      </c>
      <c r="N7" s="25">
        <f t="shared" si="9"/>
        <v>13.17</v>
      </c>
      <c r="O7" s="26"/>
      <c r="P7" s="2"/>
    </row>
    <row r="8" spans="1:19">
      <c r="A8" s="30" t="s">
        <v>7</v>
      </c>
      <c r="B8" s="28">
        <v>1E-3</v>
      </c>
      <c r="C8" s="28">
        <v>1E-3</v>
      </c>
      <c r="D8" s="29">
        <v>69</v>
      </c>
      <c r="E8" s="20">
        <f t="shared" si="5"/>
        <v>6.0000000000000001E-3</v>
      </c>
      <c r="F8" s="21">
        <f t="shared" si="6"/>
        <v>5.0000000000000001E-3</v>
      </c>
      <c r="G8" s="20">
        <f t="shared" si="7"/>
        <v>1E-3</v>
      </c>
      <c r="H8" s="22">
        <f t="shared" si="0"/>
        <v>0.02</v>
      </c>
      <c r="I8" s="23">
        <f t="shared" si="1"/>
        <v>0.41400000000000003</v>
      </c>
      <c r="J8" s="24">
        <f t="shared" si="2"/>
        <v>0.34500000000000003</v>
      </c>
      <c r="K8" s="24">
        <f t="shared" si="3"/>
        <v>6.9000000000000006E-2</v>
      </c>
      <c r="L8" s="24">
        <f t="shared" si="4"/>
        <v>1.3800000000000001</v>
      </c>
      <c r="M8" s="25">
        <f t="shared" si="8"/>
        <v>6.9000000000000006E-2</v>
      </c>
      <c r="N8" s="25">
        <f t="shared" si="9"/>
        <v>6.9000000000000006E-2</v>
      </c>
      <c r="O8" s="26"/>
      <c r="P8" s="2"/>
    </row>
    <row r="9" spans="1:19">
      <c r="A9" s="30" t="s">
        <v>23</v>
      </c>
      <c r="B9" s="28">
        <v>2E-3</v>
      </c>
      <c r="C9" s="28">
        <v>2E-3</v>
      </c>
      <c r="D9" s="29">
        <v>690</v>
      </c>
      <c r="E9" s="20">
        <f t="shared" si="5"/>
        <v>1.2E-2</v>
      </c>
      <c r="F9" s="21">
        <f t="shared" si="6"/>
        <v>0.01</v>
      </c>
      <c r="G9" s="20">
        <f t="shared" si="7"/>
        <v>2E-3</v>
      </c>
      <c r="H9" s="22"/>
      <c r="I9" s="23">
        <f t="shared" ref="I9" si="18">D9*E9</f>
        <v>8.2799999999999994</v>
      </c>
      <c r="J9" s="24">
        <f t="shared" ref="J9" si="19">D9*F9</f>
        <v>6.9</v>
      </c>
      <c r="K9" s="24">
        <f t="shared" ref="K9" si="20">D9*G9</f>
        <v>1.3800000000000001</v>
      </c>
      <c r="L9" s="24">
        <f t="shared" ref="L9:L10" si="21">D9*H9</f>
        <v>0</v>
      </c>
      <c r="M9" s="25">
        <f t="shared" si="8"/>
        <v>1.3800000000000001</v>
      </c>
      <c r="N9" s="25">
        <f t="shared" si="9"/>
        <v>1.3800000000000001</v>
      </c>
      <c r="O9" s="26"/>
      <c r="P9" s="2"/>
    </row>
    <row r="10" spans="1:19">
      <c r="A10" s="30"/>
      <c r="B10" s="31"/>
      <c r="C10" s="31"/>
      <c r="D10" s="29"/>
      <c r="E10" s="20">
        <f t="shared" si="5"/>
        <v>0</v>
      </c>
      <c r="F10" s="21">
        <f t="shared" si="6"/>
        <v>0</v>
      </c>
      <c r="G10" s="20">
        <f t="shared" si="7"/>
        <v>0</v>
      </c>
      <c r="H10" s="22"/>
      <c r="I10" s="23">
        <f t="shared" ref="I10" si="22">D10*E10</f>
        <v>0</v>
      </c>
      <c r="J10" s="24">
        <f t="shared" ref="J10" si="23">D10*F10</f>
        <v>0</v>
      </c>
      <c r="K10" s="24">
        <f t="shared" ref="K10" si="24">D10*G10</f>
        <v>0</v>
      </c>
      <c r="L10" s="24">
        <f t="shared" si="21"/>
        <v>0</v>
      </c>
      <c r="M10" s="25">
        <f t="shared" si="8"/>
        <v>0</v>
      </c>
      <c r="N10" s="25">
        <f t="shared" si="9"/>
        <v>0</v>
      </c>
      <c r="O10" s="26"/>
      <c r="P10" s="2"/>
      <c r="R10" s="32"/>
    </row>
    <row r="11" spans="1:19">
      <c r="A11" s="33"/>
      <c r="B11" s="31"/>
      <c r="C11" s="31"/>
      <c r="D11" s="29"/>
      <c r="E11" s="20">
        <f t="shared" si="5"/>
        <v>0</v>
      </c>
      <c r="F11" s="21">
        <f t="shared" si="6"/>
        <v>0</v>
      </c>
      <c r="G11" s="20">
        <f t="shared" si="7"/>
        <v>0</v>
      </c>
      <c r="H11" s="22"/>
      <c r="I11" s="23"/>
      <c r="J11" s="24"/>
      <c r="K11" s="24"/>
      <c r="L11" s="24"/>
      <c r="M11" s="25">
        <f t="shared" si="8"/>
        <v>0</v>
      </c>
      <c r="N11" s="25">
        <f t="shared" si="9"/>
        <v>0</v>
      </c>
      <c r="O11" s="26"/>
      <c r="P11" s="2"/>
    </row>
    <row r="12" spans="1:19">
      <c r="A12" s="17" t="s">
        <v>40</v>
      </c>
      <c r="B12" s="31">
        <v>0.02</v>
      </c>
      <c r="C12" s="31">
        <v>0.02</v>
      </c>
      <c r="D12" s="29">
        <v>690</v>
      </c>
      <c r="E12" s="20">
        <f t="shared" si="5"/>
        <v>0.12000000000000001</v>
      </c>
      <c r="F12" s="21">
        <f t="shared" si="6"/>
        <v>0.1</v>
      </c>
      <c r="G12" s="20">
        <f t="shared" si="7"/>
        <v>0.02</v>
      </c>
      <c r="H12" s="22">
        <f>B12*20</f>
        <v>0.4</v>
      </c>
      <c r="I12" s="23">
        <f>D12*E12</f>
        <v>82.800000000000011</v>
      </c>
      <c r="J12" s="24">
        <f>D12*F12</f>
        <v>69</v>
      </c>
      <c r="K12" s="24">
        <f>D12*G12</f>
        <v>13.8</v>
      </c>
      <c r="L12" s="24">
        <f>D12*H12</f>
        <v>276</v>
      </c>
      <c r="M12" s="25">
        <f t="shared" si="8"/>
        <v>13.8</v>
      </c>
      <c r="N12" s="25">
        <f t="shared" si="9"/>
        <v>13.8</v>
      </c>
      <c r="O12" s="26"/>
      <c r="P12" s="26"/>
    </row>
    <row r="13" spans="1:19">
      <c r="A13" s="35" t="s">
        <v>6</v>
      </c>
      <c r="B13" s="31">
        <v>0.04</v>
      </c>
      <c r="C13" s="31">
        <v>0.05</v>
      </c>
      <c r="D13" s="29">
        <v>60</v>
      </c>
      <c r="E13" s="20">
        <f t="shared" si="5"/>
        <v>0.25</v>
      </c>
      <c r="F13" s="21">
        <f t="shared" si="6"/>
        <v>0.2</v>
      </c>
      <c r="G13" s="20">
        <f t="shared" si="7"/>
        <v>0.05</v>
      </c>
      <c r="H13" s="22">
        <f t="shared" si="0"/>
        <v>0.8</v>
      </c>
      <c r="I13" s="23">
        <f t="shared" si="1"/>
        <v>15</v>
      </c>
      <c r="J13" s="24">
        <f t="shared" si="2"/>
        <v>12</v>
      </c>
      <c r="K13" s="24">
        <f t="shared" si="3"/>
        <v>3</v>
      </c>
      <c r="L13" s="24">
        <f t="shared" si="4"/>
        <v>48</v>
      </c>
      <c r="M13" s="25">
        <f t="shared" si="8"/>
        <v>2.4</v>
      </c>
      <c r="N13" s="25">
        <f t="shared" si="9"/>
        <v>3</v>
      </c>
      <c r="O13" s="26"/>
      <c r="P13" s="2"/>
    </row>
    <row r="14" spans="1:19">
      <c r="A14" s="30"/>
      <c r="B14" s="24"/>
      <c r="C14" s="24"/>
      <c r="D14" s="34"/>
      <c r="E14" s="20">
        <f t="shared" si="5"/>
        <v>0</v>
      </c>
      <c r="F14" s="21">
        <f t="shared" si="6"/>
        <v>0</v>
      </c>
      <c r="G14" s="20">
        <f t="shared" si="7"/>
        <v>0</v>
      </c>
      <c r="H14" s="22">
        <f t="shared" si="0"/>
        <v>0</v>
      </c>
      <c r="I14" s="23">
        <f t="shared" si="1"/>
        <v>0</v>
      </c>
      <c r="J14" s="24">
        <f t="shared" si="2"/>
        <v>0</v>
      </c>
      <c r="K14" s="24">
        <f t="shared" si="3"/>
        <v>0</v>
      </c>
      <c r="L14" s="24">
        <f t="shared" si="4"/>
        <v>0</v>
      </c>
      <c r="M14" s="25">
        <f t="shared" si="8"/>
        <v>0</v>
      </c>
      <c r="N14" s="25">
        <f t="shared" si="9"/>
        <v>0</v>
      </c>
      <c r="O14" s="26"/>
      <c r="P14" s="2"/>
    </row>
    <row r="15" spans="1:19">
      <c r="A15" s="33"/>
      <c r="B15" s="24"/>
      <c r="C15" s="24"/>
      <c r="D15" s="34"/>
      <c r="E15" s="20">
        <f t="shared" si="5"/>
        <v>0</v>
      </c>
      <c r="F15" s="21">
        <f t="shared" si="6"/>
        <v>0</v>
      </c>
      <c r="G15" s="20">
        <f t="shared" si="7"/>
        <v>0</v>
      </c>
      <c r="H15" s="22"/>
      <c r="I15" s="23">
        <f t="shared" si="1"/>
        <v>0</v>
      </c>
      <c r="J15" s="24">
        <f t="shared" si="2"/>
        <v>0</v>
      </c>
      <c r="K15" s="24">
        <f t="shared" si="3"/>
        <v>0</v>
      </c>
      <c r="L15" s="24"/>
      <c r="M15" s="25">
        <f t="shared" si="8"/>
        <v>0</v>
      </c>
      <c r="N15" s="25">
        <f t="shared" si="9"/>
        <v>0</v>
      </c>
      <c r="O15" s="26"/>
      <c r="P15" s="2"/>
    </row>
    <row r="16" spans="1:19">
      <c r="A16" s="17" t="s">
        <v>42</v>
      </c>
      <c r="B16" s="18"/>
      <c r="C16" s="18"/>
      <c r="D16" s="29"/>
      <c r="E16" s="20">
        <f t="shared" si="5"/>
        <v>0</v>
      </c>
      <c r="F16" s="21">
        <f t="shared" si="6"/>
        <v>0</v>
      </c>
      <c r="G16" s="20">
        <f t="shared" si="7"/>
        <v>0</v>
      </c>
      <c r="H16" s="22">
        <f t="shared" si="0"/>
        <v>0</v>
      </c>
      <c r="I16" s="23">
        <f t="shared" si="1"/>
        <v>0</v>
      </c>
      <c r="J16" s="24">
        <f t="shared" si="2"/>
        <v>0</v>
      </c>
      <c r="K16" s="24">
        <f t="shared" si="3"/>
        <v>0</v>
      </c>
      <c r="L16" s="24">
        <f t="shared" si="4"/>
        <v>0</v>
      </c>
      <c r="M16" s="25">
        <f t="shared" si="8"/>
        <v>0</v>
      </c>
      <c r="N16" s="25">
        <f t="shared" si="9"/>
        <v>0</v>
      </c>
      <c r="O16" s="26">
        <f>SUM(M16:M19)</f>
        <v>16.059999999999999</v>
      </c>
      <c r="P16" s="26">
        <f>SUM(N16:N19)</f>
        <v>16.060000000000002</v>
      </c>
    </row>
    <row r="17" spans="1:17">
      <c r="A17" s="30" t="s">
        <v>43</v>
      </c>
      <c r="B17" s="28">
        <v>4.0000000000000001E-3</v>
      </c>
      <c r="C17" s="28">
        <v>4.0000000000000001E-3</v>
      </c>
      <c r="D17" s="29">
        <v>550</v>
      </c>
      <c r="E17" s="20">
        <f t="shared" si="5"/>
        <v>2.4E-2</v>
      </c>
      <c r="F17" s="21">
        <f t="shared" si="6"/>
        <v>0.02</v>
      </c>
      <c r="G17" s="20">
        <f t="shared" si="7"/>
        <v>4.0000000000000001E-3</v>
      </c>
      <c r="H17" s="22">
        <f t="shared" si="0"/>
        <v>0.08</v>
      </c>
      <c r="I17" s="23">
        <f t="shared" si="1"/>
        <v>13.200000000000001</v>
      </c>
      <c r="J17" s="24">
        <f t="shared" si="2"/>
        <v>11</v>
      </c>
      <c r="K17" s="24">
        <f t="shared" si="3"/>
        <v>2.2000000000000002</v>
      </c>
      <c r="L17" s="24">
        <f t="shared" si="4"/>
        <v>44</v>
      </c>
      <c r="M17" s="25">
        <f t="shared" si="8"/>
        <v>2.2000000000000002</v>
      </c>
      <c r="N17" s="25">
        <f t="shared" si="9"/>
        <v>2.2000000000000002</v>
      </c>
      <c r="O17" s="26"/>
      <c r="P17" s="2"/>
    </row>
    <row r="18" spans="1:17">
      <c r="A18" s="30" t="s">
        <v>19</v>
      </c>
      <c r="B18" s="28">
        <v>0.15</v>
      </c>
      <c r="C18" s="28">
        <v>0.15</v>
      </c>
      <c r="D18" s="29">
        <v>87.8</v>
      </c>
      <c r="E18" s="20">
        <f t="shared" si="5"/>
        <v>0.9</v>
      </c>
      <c r="F18" s="21">
        <f t="shared" si="6"/>
        <v>0.75</v>
      </c>
      <c r="G18" s="20">
        <f t="shared" si="7"/>
        <v>0.15</v>
      </c>
      <c r="H18" s="22"/>
      <c r="I18" s="23">
        <f t="shared" ref="I18" si="25">D18*E18</f>
        <v>79.02</v>
      </c>
      <c r="J18" s="24">
        <f t="shared" ref="J18" si="26">D18*F18</f>
        <v>65.849999999999994</v>
      </c>
      <c r="K18" s="24">
        <f t="shared" ref="K18" si="27">D18*G18</f>
        <v>13.17</v>
      </c>
      <c r="L18" s="24"/>
      <c r="M18" s="25">
        <f t="shared" si="8"/>
        <v>13.169999999999998</v>
      </c>
      <c r="N18" s="25">
        <f t="shared" si="9"/>
        <v>13.17</v>
      </c>
      <c r="O18" s="26"/>
      <c r="P18" s="2"/>
    </row>
    <row r="19" spans="1:17">
      <c r="A19" s="30" t="s">
        <v>7</v>
      </c>
      <c r="B19" s="28">
        <v>0.01</v>
      </c>
      <c r="C19" s="28">
        <v>0.01</v>
      </c>
      <c r="D19" s="29">
        <v>69</v>
      </c>
      <c r="E19" s="20">
        <f t="shared" si="5"/>
        <v>6.0000000000000005E-2</v>
      </c>
      <c r="F19" s="21">
        <f t="shared" si="6"/>
        <v>0.05</v>
      </c>
      <c r="G19" s="20">
        <f t="shared" si="7"/>
        <v>0.01</v>
      </c>
      <c r="H19" s="22">
        <f t="shared" si="0"/>
        <v>0.2</v>
      </c>
      <c r="I19" s="23">
        <f t="shared" si="1"/>
        <v>4.1400000000000006</v>
      </c>
      <c r="J19" s="24">
        <f t="shared" si="2"/>
        <v>3.45</v>
      </c>
      <c r="K19" s="24">
        <f t="shared" si="3"/>
        <v>0.69000000000000006</v>
      </c>
      <c r="L19" s="24">
        <f t="shared" si="4"/>
        <v>13.8</v>
      </c>
      <c r="M19" s="25">
        <f t="shared" si="8"/>
        <v>0.69000000000000006</v>
      </c>
      <c r="N19" s="25">
        <f t="shared" si="9"/>
        <v>0.69000000000000006</v>
      </c>
      <c r="O19" s="26"/>
      <c r="P19" s="2"/>
    </row>
    <row r="20" spans="1:17">
      <c r="A20" s="30"/>
      <c r="B20" s="28"/>
      <c r="C20" s="28"/>
      <c r="D20" s="29"/>
      <c r="E20" s="20"/>
      <c r="F20" s="21"/>
      <c r="G20" s="20"/>
      <c r="H20" s="22"/>
      <c r="I20" s="23"/>
      <c r="J20" s="24"/>
      <c r="K20" s="24"/>
      <c r="L20" s="24"/>
      <c r="M20" s="25"/>
      <c r="N20" s="25"/>
      <c r="O20" s="26"/>
      <c r="P20" s="2"/>
    </row>
    <row r="21" spans="1:17">
      <c r="A21" s="30"/>
      <c r="B21" s="28"/>
      <c r="C21" s="28"/>
      <c r="D21" s="29"/>
      <c r="E21" s="20"/>
      <c r="F21" s="21"/>
      <c r="G21" s="20"/>
      <c r="H21" s="22"/>
      <c r="I21" s="23"/>
      <c r="J21" s="24"/>
      <c r="K21" s="24"/>
      <c r="L21" s="24"/>
      <c r="M21" s="25"/>
      <c r="N21" s="25"/>
      <c r="O21" s="26"/>
      <c r="P21" s="2"/>
    </row>
    <row r="22" spans="1:17">
      <c r="A22" s="35"/>
      <c r="B22" s="36"/>
      <c r="C22" s="36"/>
      <c r="D22" s="29"/>
      <c r="E22" s="20">
        <f t="shared" si="5"/>
        <v>0</v>
      </c>
      <c r="F22" s="21">
        <f t="shared" si="6"/>
        <v>0</v>
      </c>
      <c r="G22" s="20">
        <f t="shared" si="7"/>
        <v>0</v>
      </c>
      <c r="H22" s="22"/>
      <c r="I22" s="23">
        <f t="shared" si="1"/>
        <v>0</v>
      </c>
      <c r="J22" s="24">
        <f t="shared" si="2"/>
        <v>0</v>
      </c>
      <c r="K22" s="24">
        <f t="shared" si="3"/>
        <v>0</v>
      </c>
      <c r="L22" s="24"/>
      <c r="M22" s="25">
        <f t="shared" si="8"/>
        <v>0</v>
      </c>
      <c r="N22" s="25">
        <f t="shared" si="9"/>
        <v>0</v>
      </c>
      <c r="O22" s="26"/>
      <c r="P22" s="2"/>
    </row>
    <row r="23" spans="1:17">
      <c r="A23" s="35" t="s">
        <v>51</v>
      </c>
      <c r="B23" s="36"/>
      <c r="C23" s="36">
        <v>0.18</v>
      </c>
      <c r="D23" s="29">
        <v>108</v>
      </c>
      <c r="E23" s="20">
        <f t="shared" si="5"/>
        <v>0.18</v>
      </c>
      <c r="F23" s="21">
        <f t="shared" si="6"/>
        <v>0</v>
      </c>
      <c r="G23" s="20">
        <f t="shared" si="7"/>
        <v>0.18</v>
      </c>
      <c r="H23" s="22">
        <f t="shared" ref="H23" si="28">B23*20</f>
        <v>0</v>
      </c>
      <c r="I23" s="23">
        <f t="shared" ref="I23:I25" si="29">D23*E23</f>
        <v>19.439999999999998</v>
      </c>
      <c r="J23" s="24">
        <f t="shared" ref="J23:J25" si="30">D23*F23</f>
        <v>0</v>
      </c>
      <c r="K23" s="24">
        <f t="shared" ref="K23:K25" si="31">D23*G23</f>
        <v>19.439999999999998</v>
      </c>
      <c r="L23" s="24">
        <f t="shared" ref="L23" si="32">D23*H23</f>
        <v>0</v>
      </c>
      <c r="M23" s="25">
        <f t="shared" si="8"/>
        <v>0</v>
      </c>
      <c r="N23" s="25">
        <f t="shared" si="9"/>
        <v>19.439999999999998</v>
      </c>
      <c r="O23" s="26"/>
      <c r="P23" s="2"/>
    </row>
    <row r="24" spans="1:17">
      <c r="A24" s="35"/>
      <c r="B24" s="36"/>
      <c r="C24" s="36"/>
      <c r="D24" s="29"/>
      <c r="E24" s="20">
        <f t="shared" si="5"/>
        <v>0</v>
      </c>
      <c r="F24" s="21">
        <f t="shared" si="6"/>
        <v>0</v>
      </c>
      <c r="G24" s="20">
        <f t="shared" si="7"/>
        <v>0</v>
      </c>
      <c r="H24" s="22">
        <f t="shared" ref="H24" si="33">B24*20</f>
        <v>0</v>
      </c>
      <c r="I24" s="23">
        <f t="shared" ref="I24" si="34">D24*E24</f>
        <v>0</v>
      </c>
      <c r="J24" s="24">
        <f t="shared" ref="J24" si="35">D24*F24</f>
        <v>0</v>
      </c>
      <c r="K24" s="24">
        <f t="shared" ref="K24" si="36">D24*G24</f>
        <v>0</v>
      </c>
      <c r="L24" s="24">
        <f t="shared" ref="L24" si="37">D24*H24</f>
        <v>0</v>
      </c>
      <c r="M24" s="25">
        <f t="shared" si="8"/>
        <v>0</v>
      </c>
      <c r="N24" s="25">
        <f t="shared" si="9"/>
        <v>0</v>
      </c>
      <c r="O24" s="26"/>
      <c r="P24" s="2"/>
    </row>
    <row r="25" spans="1:17">
      <c r="A25" s="35"/>
      <c r="B25" s="24"/>
      <c r="C25" s="24"/>
      <c r="D25" s="37"/>
      <c r="E25" s="20">
        <f t="shared" si="5"/>
        <v>0</v>
      </c>
      <c r="F25" s="21">
        <f t="shared" si="6"/>
        <v>0</v>
      </c>
      <c r="G25" s="20">
        <f t="shared" si="7"/>
        <v>0</v>
      </c>
      <c r="H25" s="22"/>
      <c r="I25" s="23">
        <f t="shared" si="29"/>
        <v>0</v>
      </c>
      <c r="J25" s="24">
        <f t="shared" si="30"/>
        <v>0</v>
      </c>
      <c r="K25" s="24">
        <f t="shared" si="31"/>
        <v>0</v>
      </c>
      <c r="L25" s="24"/>
      <c r="M25" s="25">
        <f t="shared" si="8"/>
        <v>0</v>
      </c>
      <c r="N25" s="25">
        <f t="shared" si="9"/>
        <v>0</v>
      </c>
      <c r="O25" s="26"/>
      <c r="P25" s="2"/>
    </row>
    <row r="26" spans="1:17">
      <c r="A26" s="38"/>
      <c r="B26" s="39"/>
      <c r="C26" s="39"/>
      <c r="D26" s="40"/>
      <c r="E26" s="41"/>
      <c r="F26" s="42"/>
      <c r="G26" s="41"/>
      <c r="H26" s="43"/>
      <c r="I26" s="44">
        <f>SUM(I4:I25)</f>
        <v>307.21127999999999</v>
      </c>
      <c r="J26" s="44">
        <f>SUM(J4:J25)</f>
        <v>239.30939999999998</v>
      </c>
      <c r="K26" s="44">
        <f>SUM(K4:K25)</f>
        <v>67.901880000000006</v>
      </c>
      <c r="L26" s="45"/>
      <c r="M26" s="46">
        <f>SUM(M4:M25)</f>
        <v>47.861879999999999</v>
      </c>
      <c r="N26" s="46">
        <f>SUM(N4:N25)</f>
        <v>67.901880000000006</v>
      </c>
      <c r="O26" s="47">
        <f>M26</f>
        <v>47.861879999999999</v>
      </c>
      <c r="P26" s="47">
        <f t="shared" ref="P26" si="38">N26</f>
        <v>67.901880000000006</v>
      </c>
      <c r="Q26" s="26"/>
    </row>
    <row r="27" spans="1:17" ht="18">
      <c r="A27" s="48"/>
      <c r="B27" s="48"/>
      <c r="C27" s="48"/>
      <c r="D27" s="48"/>
      <c r="E27" s="48"/>
      <c r="F27" s="48"/>
      <c r="G27" s="48"/>
      <c r="H27" s="48"/>
      <c r="I27" s="49"/>
      <c r="J27" s="49"/>
      <c r="K27" s="49"/>
      <c r="L27" s="49"/>
      <c r="M27" s="49"/>
      <c r="N27" s="49"/>
      <c r="O27" s="50"/>
      <c r="P27" s="50"/>
    </row>
    <row r="28" spans="1:17" ht="18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 t="e">
        <f>#REF!/23</f>
        <v>#REF!</v>
      </c>
      <c r="M28" s="48"/>
      <c r="N28" s="48"/>
    </row>
    <row r="29" spans="1:17" ht="18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7" ht="18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7" ht="18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7" ht="18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6" ht="18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6" ht="18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6" ht="18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6" ht="18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6" ht="18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9" spans="1:16" ht="27.75" customHeight="1"/>
    <row r="42" spans="1:16" s="5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8" spans="1:16" ht="30" customHeight="1"/>
  </sheetData>
  <mergeCells count="1">
    <mergeCell ref="A1:O1"/>
  </mergeCells>
  <pageMargins left="0.39370078740157483" right="0.39370078740157483" top="0.39370078740157483" bottom="0.39370078740157483" header="0.51181102362204722" footer="0.51181102362204722"/>
  <pageSetup paperSize="9" scale="6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tabSelected="1" topLeftCell="A25" zoomScale="80" zoomScaleNormal="80" workbookViewId="0">
      <selection activeCell="C57" sqref="C57"/>
    </sheetView>
  </sheetViews>
  <sheetFormatPr defaultColWidth="9" defaultRowHeight="12.75"/>
  <cols>
    <col min="1" max="1" width="14.42578125" customWidth="1"/>
    <col min="2" max="3" width="10.42578125" customWidth="1"/>
    <col min="4" max="4" width="12.42578125" customWidth="1"/>
    <col min="5" max="7" width="10.28515625" customWidth="1"/>
    <col min="8" max="10" width="9.28515625" customWidth="1"/>
    <col min="11" max="12" width="10.5703125" customWidth="1"/>
    <col min="13" max="14" width="9.28515625" customWidth="1"/>
    <col min="15" max="256" width="10" customWidth="1"/>
  </cols>
  <sheetData>
    <row r="1" spans="1:15" ht="18.75" customHeight="1">
      <c r="A1" s="86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" ht="38.25">
      <c r="A2" s="3" t="s">
        <v>2</v>
      </c>
      <c r="B2" s="4" t="s">
        <v>12</v>
      </c>
      <c r="C2" s="4" t="s">
        <v>11</v>
      </c>
      <c r="D2" s="5" t="s">
        <v>3</v>
      </c>
      <c r="E2" s="6" t="s">
        <v>35</v>
      </c>
      <c r="F2" s="6" t="s">
        <v>27</v>
      </c>
      <c r="G2" s="6" t="s">
        <v>36</v>
      </c>
      <c r="H2" s="6" t="s">
        <v>37</v>
      </c>
      <c r="I2" s="6" t="s">
        <v>28</v>
      </c>
      <c r="J2" s="6" t="s">
        <v>38</v>
      </c>
      <c r="K2" s="5" t="s">
        <v>13</v>
      </c>
      <c r="L2" s="5" t="s">
        <v>14</v>
      </c>
      <c r="M2" s="15">
        <f>M4+M11+M21+M30+M37+K43+K44</f>
        <v>54.79205000000001</v>
      </c>
      <c r="N2" s="15">
        <f>N4+N11+N21+N30+N37+L43+L44</f>
        <v>62.006300000000003</v>
      </c>
      <c r="O2" s="52" t="s">
        <v>39</v>
      </c>
    </row>
    <row r="3" spans="1:15">
      <c r="A3" s="10" t="s">
        <v>1</v>
      </c>
      <c r="B3" s="11"/>
      <c r="C3" s="11"/>
      <c r="D3" s="19"/>
      <c r="E3" s="20"/>
      <c r="F3" s="21"/>
      <c r="G3" s="20"/>
      <c r="H3" s="23"/>
      <c r="I3" s="24"/>
      <c r="J3" s="24"/>
      <c r="K3" s="25"/>
      <c r="L3" s="25"/>
      <c r="M3" s="15">
        <f>M4+M11+M21+M30+M38+K43+K44</f>
        <v>50.629850000000012</v>
      </c>
      <c r="N3" s="15">
        <f>N4+N11+N21+N30+N38+L43+L44</f>
        <v>57.844100000000005</v>
      </c>
      <c r="O3" s="79" t="s">
        <v>41</v>
      </c>
    </row>
    <row r="4" spans="1:15" ht="38.25">
      <c r="A4" s="17" t="s">
        <v>32</v>
      </c>
      <c r="B4" s="36"/>
      <c r="C4" s="36"/>
      <c r="D4" s="29"/>
      <c r="E4" s="20">
        <f>SUM((B4*5)+(C4*5))</f>
        <v>0</v>
      </c>
      <c r="F4" s="21">
        <f>B4*5</f>
        <v>0</v>
      </c>
      <c r="G4" s="20">
        <f>C4*5</f>
        <v>0</v>
      </c>
      <c r="H4" s="53">
        <f t="shared" ref="H4" si="0">D4*E4</f>
        <v>0</v>
      </c>
      <c r="I4" s="54">
        <f t="shared" ref="I4" si="1">D4*F4</f>
        <v>0</v>
      </c>
      <c r="J4" s="54">
        <f t="shared" ref="J4" si="2">D4*G4</f>
        <v>0</v>
      </c>
      <c r="K4" s="25">
        <f>I4/5</f>
        <v>0</v>
      </c>
      <c r="L4" s="25">
        <f>J4/5</f>
        <v>0</v>
      </c>
      <c r="M4" s="26">
        <f>SUM(K5:K7)</f>
        <v>5.0608000000000004</v>
      </c>
      <c r="N4" s="26">
        <f>SUM(L5:L7)</f>
        <v>6.2807999999999993</v>
      </c>
    </row>
    <row r="5" spans="1:15">
      <c r="A5" s="30" t="s">
        <v>33</v>
      </c>
      <c r="B5" s="55">
        <v>3.4799999999999998E-2</v>
      </c>
      <c r="C5" s="55">
        <v>6.4799999999999996E-2</v>
      </c>
      <c r="D5" s="29">
        <v>36</v>
      </c>
      <c r="E5" s="20">
        <f t="shared" ref="E5:E44" si="3">SUM((B5*5)+(C5*5))</f>
        <v>0.49799999999999994</v>
      </c>
      <c r="F5" s="21">
        <f t="shared" ref="F5:F33" si="4">B5*5</f>
        <v>0.17399999999999999</v>
      </c>
      <c r="G5" s="20">
        <f t="shared" ref="G5:G33" si="5">C5*5</f>
        <v>0.32399999999999995</v>
      </c>
      <c r="H5" s="23">
        <f t="shared" ref="H5:H44" si="6">D5*E5</f>
        <v>17.927999999999997</v>
      </c>
      <c r="I5" s="24">
        <f t="shared" ref="I5:I44" si="7">D5*F5</f>
        <v>6.2639999999999993</v>
      </c>
      <c r="J5" s="24">
        <f t="shared" ref="J5:J44" si="8">D5*G5</f>
        <v>11.663999999999998</v>
      </c>
      <c r="K5" s="25">
        <f t="shared" ref="K5:K33" si="9">I5/5</f>
        <v>1.2527999999999999</v>
      </c>
      <c r="L5" s="25">
        <f t="shared" ref="L5:L33" si="10">J5/5</f>
        <v>2.3327999999999998</v>
      </c>
      <c r="M5" s="26"/>
      <c r="N5" s="2"/>
    </row>
    <row r="6" spans="1:15">
      <c r="A6" s="30" t="s">
        <v>34</v>
      </c>
      <c r="B6" s="55">
        <v>5.5999999999999999E-3</v>
      </c>
      <c r="C6" s="55">
        <v>5.5999999999999999E-3</v>
      </c>
      <c r="D6" s="29">
        <v>555</v>
      </c>
      <c r="E6" s="20">
        <f t="shared" si="3"/>
        <v>5.6000000000000001E-2</v>
      </c>
      <c r="F6" s="21">
        <f t="shared" si="4"/>
        <v>2.8000000000000001E-2</v>
      </c>
      <c r="G6" s="20">
        <f t="shared" si="5"/>
        <v>2.8000000000000001E-2</v>
      </c>
      <c r="H6" s="23">
        <f t="shared" ref="H6:H7" si="11">D6*E6</f>
        <v>31.080000000000002</v>
      </c>
      <c r="I6" s="24">
        <f t="shared" ref="I6:I7" si="12">D6*F6</f>
        <v>15.540000000000001</v>
      </c>
      <c r="J6" s="24">
        <f t="shared" ref="J6:J7" si="13">D6*G6</f>
        <v>15.540000000000001</v>
      </c>
      <c r="K6" s="25">
        <f t="shared" si="9"/>
        <v>3.1080000000000001</v>
      </c>
      <c r="L6" s="25">
        <f t="shared" si="10"/>
        <v>3.1080000000000001</v>
      </c>
      <c r="M6" s="26"/>
      <c r="N6" s="2"/>
    </row>
    <row r="7" spans="1:15">
      <c r="A7" s="30" t="s">
        <v>8</v>
      </c>
      <c r="B7" s="55">
        <v>5.0000000000000001E-3</v>
      </c>
      <c r="C7" s="55">
        <v>6.0000000000000001E-3</v>
      </c>
      <c r="D7" s="29">
        <v>140</v>
      </c>
      <c r="E7" s="20">
        <f t="shared" si="3"/>
        <v>5.5E-2</v>
      </c>
      <c r="F7" s="21">
        <f t="shared" si="4"/>
        <v>2.5000000000000001E-2</v>
      </c>
      <c r="G7" s="20">
        <f t="shared" si="5"/>
        <v>0.03</v>
      </c>
      <c r="H7" s="23">
        <f t="shared" si="11"/>
        <v>7.7</v>
      </c>
      <c r="I7" s="24">
        <f t="shared" si="12"/>
        <v>3.5</v>
      </c>
      <c r="J7" s="24">
        <f t="shared" si="13"/>
        <v>4.2</v>
      </c>
      <c r="K7" s="25">
        <f t="shared" si="9"/>
        <v>0.7</v>
      </c>
      <c r="L7" s="25">
        <f t="shared" si="10"/>
        <v>0.84000000000000008</v>
      </c>
      <c r="M7" s="26"/>
      <c r="N7" s="2"/>
    </row>
    <row r="8" spans="1:15">
      <c r="A8" s="30"/>
      <c r="B8" s="55"/>
      <c r="C8" s="55"/>
      <c r="D8" s="29"/>
      <c r="E8" s="20">
        <f t="shared" si="3"/>
        <v>0</v>
      </c>
      <c r="F8" s="21">
        <f t="shared" si="4"/>
        <v>0</v>
      </c>
      <c r="G8" s="20">
        <f t="shared" si="5"/>
        <v>0</v>
      </c>
      <c r="H8" s="23">
        <f t="shared" ref="H8:H10" si="14">D8*E8</f>
        <v>0</v>
      </c>
      <c r="I8" s="24">
        <f t="shared" ref="I8:I10" si="15">D8*F8</f>
        <v>0</v>
      </c>
      <c r="J8" s="24">
        <f t="shared" ref="J8:J10" si="16">D8*G8</f>
        <v>0</v>
      </c>
      <c r="K8" s="25">
        <f t="shared" si="9"/>
        <v>0</v>
      </c>
      <c r="L8" s="25">
        <f t="shared" si="10"/>
        <v>0</v>
      </c>
      <c r="M8" s="26"/>
      <c r="N8" s="2"/>
    </row>
    <row r="9" spans="1:15">
      <c r="A9" s="30"/>
      <c r="B9" s="55"/>
      <c r="C9" s="55"/>
      <c r="D9" s="29"/>
      <c r="E9" s="20">
        <f t="shared" si="3"/>
        <v>0</v>
      </c>
      <c r="F9" s="21">
        <f t="shared" si="4"/>
        <v>0</v>
      </c>
      <c r="G9" s="20">
        <f t="shared" si="5"/>
        <v>0</v>
      </c>
      <c r="H9" s="23">
        <f t="shared" ref="H9" si="17">D9*E9</f>
        <v>0</v>
      </c>
      <c r="I9" s="24">
        <f t="shared" ref="I9" si="18">D9*F9</f>
        <v>0</v>
      </c>
      <c r="J9" s="24">
        <f t="shared" ref="J9" si="19">D9*G9</f>
        <v>0</v>
      </c>
      <c r="K9" s="25">
        <f t="shared" si="9"/>
        <v>0</v>
      </c>
      <c r="L9" s="25">
        <f t="shared" si="10"/>
        <v>0</v>
      </c>
      <c r="M9" s="26"/>
      <c r="N9" s="2"/>
    </row>
    <row r="10" spans="1:15">
      <c r="A10" s="30"/>
      <c r="B10" s="24"/>
      <c r="C10" s="24"/>
      <c r="D10" s="29"/>
      <c r="E10" s="20">
        <f t="shared" si="3"/>
        <v>0</v>
      </c>
      <c r="F10" s="21">
        <f t="shared" si="4"/>
        <v>0</v>
      </c>
      <c r="G10" s="20">
        <f t="shared" si="5"/>
        <v>0</v>
      </c>
      <c r="H10" s="23">
        <f t="shared" si="14"/>
        <v>0</v>
      </c>
      <c r="I10" s="24">
        <f t="shared" si="15"/>
        <v>0</v>
      </c>
      <c r="J10" s="24">
        <f t="shared" si="16"/>
        <v>0</v>
      </c>
      <c r="K10" s="25">
        <f t="shared" si="9"/>
        <v>0</v>
      </c>
      <c r="L10" s="25">
        <f t="shared" si="10"/>
        <v>0</v>
      </c>
      <c r="M10" s="26"/>
      <c r="N10" s="2"/>
    </row>
    <row r="11" spans="1:15" ht="25.5">
      <c r="A11" s="17" t="s">
        <v>24</v>
      </c>
      <c r="B11" s="55"/>
      <c r="C11" s="55"/>
      <c r="D11" s="29"/>
      <c r="E11" s="20">
        <f t="shared" si="3"/>
        <v>0</v>
      </c>
      <c r="F11" s="21">
        <f t="shared" si="4"/>
        <v>0</v>
      </c>
      <c r="G11" s="20">
        <f t="shared" si="5"/>
        <v>0</v>
      </c>
      <c r="H11" s="23">
        <f t="shared" si="6"/>
        <v>0</v>
      </c>
      <c r="I11" s="24">
        <f t="shared" si="7"/>
        <v>0</v>
      </c>
      <c r="J11" s="24">
        <f t="shared" si="8"/>
        <v>0</v>
      </c>
      <c r="K11" s="25">
        <f t="shared" si="9"/>
        <v>0</v>
      </c>
      <c r="L11" s="25">
        <f t="shared" si="10"/>
        <v>0</v>
      </c>
      <c r="M11" s="26">
        <f>SUM(K12:K17)</f>
        <v>3.9165000000000001</v>
      </c>
      <c r="N11" s="26">
        <f>SUM(L12:L17)</f>
        <v>4.8929999999999998</v>
      </c>
    </row>
    <row r="12" spans="1:15">
      <c r="A12" s="30" t="s">
        <v>20</v>
      </c>
      <c r="B12" s="28">
        <v>8.5699999999999998E-2</v>
      </c>
      <c r="C12" s="28">
        <v>0.1071</v>
      </c>
      <c r="D12" s="29">
        <v>30</v>
      </c>
      <c r="E12" s="20">
        <f t="shared" si="3"/>
        <v>0.96399999999999997</v>
      </c>
      <c r="F12" s="21">
        <f t="shared" si="4"/>
        <v>0.42849999999999999</v>
      </c>
      <c r="G12" s="20">
        <f t="shared" si="5"/>
        <v>0.53549999999999998</v>
      </c>
      <c r="H12" s="23">
        <f t="shared" si="6"/>
        <v>28.919999999999998</v>
      </c>
      <c r="I12" s="24">
        <f t="shared" si="7"/>
        <v>12.855</v>
      </c>
      <c r="J12" s="24">
        <f t="shared" si="8"/>
        <v>16.064999999999998</v>
      </c>
      <c r="K12" s="25">
        <f t="shared" si="9"/>
        <v>2.5710000000000002</v>
      </c>
      <c r="L12" s="25">
        <f t="shared" si="10"/>
        <v>3.2129999999999996</v>
      </c>
      <c r="M12" s="26"/>
      <c r="N12" s="26"/>
    </row>
    <row r="13" spans="1:15">
      <c r="A13" s="30" t="s">
        <v>18</v>
      </c>
      <c r="B13" s="28">
        <v>0.01</v>
      </c>
      <c r="C13" s="28">
        <v>1.2500000000000001E-2</v>
      </c>
      <c r="D13" s="29">
        <v>42</v>
      </c>
      <c r="E13" s="20">
        <f t="shared" si="3"/>
        <v>0.1125</v>
      </c>
      <c r="F13" s="21">
        <f t="shared" si="4"/>
        <v>0.05</v>
      </c>
      <c r="G13" s="20">
        <f t="shared" si="5"/>
        <v>6.25E-2</v>
      </c>
      <c r="H13" s="23">
        <f t="shared" si="6"/>
        <v>4.7250000000000005</v>
      </c>
      <c r="I13" s="24">
        <f t="shared" si="7"/>
        <v>2.1</v>
      </c>
      <c r="J13" s="24">
        <f t="shared" si="8"/>
        <v>2.625</v>
      </c>
      <c r="K13" s="25">
        <f t="shared" si="9"/>
        <v>0.42000000000000004</v>
      </c>
      <c r="L13" s="25">
        <f t="shared" si="10"/>
        <v>0.52500000000000002</v>
      </c>
      <c r="M13" s="26"/>
      <c r="N13" s="2"/>
    </row>
    <row r="14" spans="1:15">
      <c r="A14" s="30" t="s">
        <v>17</v>
      </c>
      <c r="B14" s="28">
        <v>9.5999999999999992E-3</v>
      </c>
      <c r="C14" s="28">
        <v>1.2E-2</v>
      </c>
      <c r="D14" s="29">
        <v>30</v>
      </c>
      <c r="E14" s="20">
        <f t="shared" si="3"/>
        <v>0.10799999999999998</v>
      </c>
      <c r="F14" s="21">
        <f t="shared" si="4"/>
        <v>4.7999999999999994E-2</v>
      </c>
      <c r="G14" s="20">
        <f t="shared" si="5"/>
        <v>0.06</v>
      </c>
      <c r="H14" s="23">
        <f t="shared" si="6"/>
        <v>3.2399999999999993</v>
      </c>
      <c r="I14" s="24">
        <f t="shared" si="7"/>
        <v>1.4399999999999997</v>
      </c>
      <c r="J14" s="24">
        <f t="shared" si="8"/>
        <v>1.7999999999999998</v>
      </c>
      <c r="K14" s="25">
        <f t="shared" si="9"/>
        <v>0.28799999999999992</v>
      </c>
      <c r="L14" s="25">
        <f t="shared" si="10"/>
        <v>0.36</v>
      </c>
      <c r="M14" s="56"/>
      <c r="N14" s="57"/>
    </row>
    <row r="15" spans="1:15">
      <c r="A15" s="30" t="s">
        <v>8</v>
      </c>
      <c r="B15" s="28">
        <v>2E-3</v>
      </c>
      <c r="C15" s="28">
        <v>2.5000000000000001E-3</v>
      </c>
      <c r="D15" s="29">
        <v>140</v>
      </c>
      <c r="E15" s="20">
        <f t="shared" si="3"/>
        <v>2.2499999999999999E-2</v>
      </c>
      <c r="F15" s="21">
        <f t="shared" si="4"/>
        <v>0.01</v>
      </c>
      <c r="G15" s="20">
        <f t="shared" si="5"/>
        <v>1.2500000000000001E-2</v>
      </c>
      <c r="H15" s="23">
        <f t="shared" si="6"/>
        <v>3.15</v>
      </c>
      <c r="I15" s="24">
        <f t="shared" si="7"/>
        <v>1.4000000000000001</v>
      </c>
      <c r="J15" s="24">
        <f t="shared" si="8"/>
        <v>1.75</v>
      </c>
      <c r="K15" s="25">
        <f t="shared" si="9"/>
        <v>0.28000000000000003</v>
      </c>
      <c r="L15" s="25">
        <f t="shared" si="10"/>
        <v>0.35</v>
      </c>
      <c r="M15" s="26"/>
      <c r="N15" s="2"/>
    </row>
    <row r="16" spans="1:15">
      <c r="A16" s="30" t="s">
        <v>4</v>
      </c>
      <c r="B16" s="28">
        <v>5.0000000000000001E-4</v>
      </c>
      <c r="C16" s="28">
        <v>5.0000000000000001E-4</v>
      </c>
      <c r="D16" s="29">
        <v>15</v>
      </c>
      <c r="E16" s="20">
        <f t="shared" si="3"/>
        <v>5.0000000000000001E-3</v>
      </c>
      <c r="F16" s="21">
        <f t="shared" si="4"/>
        <v>2.5000000000000001E-3</v>
      </c>
      <c r="G16" s="20">
        <f t="shared" si="5"/>
        <v>2.5000000000000001E-3</v>
      </c>
      <c r="H16" s="23">
        <f t="shared" si="6"/>
        <v>7.4999999999999997E-2</v>
      </c>
      <c r="I16" s="24">
        <f t="shared" si="7"/>
        <v>3.7499999999999999E-2</v>
      </c>
      <c r="J16" s="24">
        <f t="shared" si="8"/>
        <v>3.7499999999999999E-2</v>
      </c>
      <c r="K16" s="25">
        <f t="shared" si="9"/>
        <v>7.4999999999999997E-3</v>
      </c>
      <c r="L16" s="25">
        <f t="shared" si="10"/>
        <v>7.4999999999999997E-3</v>
      </c>
      <c r="M16" s="26"/>
      <c r="N16" s="2"/>
    </row>
    <row r="17" spans="1:14">
      <c r="A17" s="30" t="s">
        <v>25</v>
      </c>
      <c r="B17" s="28">
        <v>4.0000000000000001E-3</v>
      </c>
      <c r="C17" s="28">
        <v>5.0000000000000001E-3</v>
      </c>
      <c r="D17" s="29">
        <v>87.5</v>
      </c>
      <c r="E17" s="20">
        <f t="shared" si="3"/>
        <v>4.4999999999999998E-2</v>
      </c>
      <c r="F17" s="21">
        <f t="shared" si="4"/>
        <v>0.02</v>
      </c>
      <c r="G17" s="20">
        <f t="shared" si="5"/>
        <v>2.5000000000000001E-2</v>
      </c>
      <c r="H17" s="23">
        <f t="shared" si="6"/>
        <v>3.9375</v>
      </c>
      <c r="I17" s="24">
        <f t="shared" si="7"/>
        <v>1.75</v>
      </c>
      <c r="J17" s="24">
        <f t="shared" si="8"/>
        <v>2.1875</v>
      </c>
      <c r="K17" s="25">
        <f t="shared" si="9"/>
        <v>0.35</v>
      </c>
      <c r="L17" s="25">
        <f t="shared" si="10"/>
        <v>0.4375</v>
      </c>
      <c r="M17" s="26"/>
      <c r="N17" s="2"/>
    </row>
    <row r="18" spans="1:14">
      <c r="A18" s="30"/>
      <c r="B18" s="36"/>
      <c r="C18" s="36"/>
      <c r="D18" s="29"/>
      <c r="E18" s="20">
        <f t="shared" si="3"/>
        <v>0</v>
      </c>
      <c r="F18" s="21">
        <f t="shared" si="4"/>
        <v>0</v>
      </c>
      <c r="G18" s="20">
        <f t="shared" si="5"/>
        <v>0</v>
      </c>
      <c r="H18" s="23">
        <f t="shared" si="6"/>
        <v>0</v>
      </c>
      <c r="I18" s="24">
        <f t="shared" si="7"/>
        <v>0</v>
      </c>
      <c r="J18" s="24">
        <f t="shared" si="8"/>
        <v>0</v>
      </c>
      <c r="K18" s="25">
        <f t="shared" si="9"/>
        <v>0</v>
      </c>
      <c r="L18" s="25">
        <f t="shared" si="10"/>
        <v>0</v>
      </c>
      <c r="M18" s="26"/>
      <c r="N18" s="2"/>
    </row>
    <row r="19" spans="1:14">
      <c r="A19" s="30"/>
      <c r="B19" s="36"/>
      <c r="C19" s="36"/>
      <c r="D19" s="29"/>
      <c r="E19" s="20">
        <f t="shared" si="3"/>
        <v>0</v>
      </c>
      <c r="F19" s="21">
        <f t="shared" si="4"/>
        <v>0</v>
      </c>
      <c r="G19" s="20">
        <f t="shared" si="5"/>
        <v>0</v>
      </c>
      <c r="H19" s="23">
        <f t="shared" ref="H19" si="20">D19*E19</f>
        <v>0</v>
      </c>
      <c r="I19" s="24">
        <f t="shared" ref="I19" si="21">D19*F19</f>
        <v>0</v>
      </c>
      <c r="J19" s="24">
        <f t="shared" ref="J19" si="22">D19*G19</f>
        <v>0</v>
      </c>
      <c r="K19" s="25">
        <f t="shared" si="9"/>
        <v>0</v>
      </c>
      <c r="L19" s="25">
        <f t="shared" si="10"/>
        <v>0</v>
      </c>
      <c r="M19" s="26"/>
      <c r="N19" s="2"/>
    </row>
    <row r="20" spans="1:14">
      <c r="A20" s="30"/>
      <c r="B20" s="36"/>
      <c r="C20" s="36"/>
      <c r="D20" s="29"/>
      <c r="E20" s="20">
        <f t="shared" si="3"/>
        <v>0</v>
      </c>
      <c r="F20" s="21">
        <f t="shared" si="4"/>
        <v>0</v>
      </c>
      <c r="G20" s="20">
        <f t="shared" si="5"/>
        <v>0</v>
      </c>
      <c r="H20" s="23">
        <f t="shared" si="6"/>
        <v>0</v>
      </c>
      <c r="I20" s="24">
        <f t="shared" si="7"/>
        <v>0</v>
      </c>
      <c r="J20" s="24">
        <f t="shared" si="8"/>
        <v>0</v>
      </c>
      <c r="K20" s="25">
        <f t="shared" si="9"/>
        <v>0</v>
      </c>
      <c r="L20" s="25">
        <f t="shared" si="10"/>
        <v>0</v>
      </c>
      <c r="M20" s="26"/>
      <c r="N20" s="2"/>
    </row>
    <row r="21" spans="1:14">
      <c r="A21" s="17" t="s">
        <v>53</v>
      </c>
      <c r="B21" s="28"/>
      <c r="C21" s="28"/>
      <c r="D21" s="29"/>
      <c r="E21" s="20">
        <f t="shared" si="3"/>
        <v>0</v>
      </c>
      <c r="F21" s="21">
        <f t="shared" si="4"/>
        <v>0</v>
      </c>
      <c r="G21" s="20">
        <f t="shared" si="5"/>
        <v>0</v>
      </c>
      <c r="H21" s="23">
        <f t="shared" si="6"/>
        <v>0</v>
      </c>
      <c r="I21" s="24">
        <f t="shared" si="7"/>
        <v>0</v>
      </c>
      <c r="J21" s="24">
        <f t="shared" si="8"/>
        <v>0</v>
      </c>
      <c r="K21" s="25">
        <f t="shared" si="9"/>
        <v>0</v>
      </c>
      <c r="L21" s="25">
        <f t="shared" si="10"/>
        <v>0</v>
      </c>
      <c r="M21" s="26">
        <f>SUM(K22:K26)</f>
        <v>21.703500000000005</v>
      </c>
      <c r="N21" s="26">
        <f>SUM(L22:L26)</f>
        <v>24.115500000000001</v>
      </c>
    </row>
    <row r="22" spans="1:14">
      <c r="A22" s="30" t="s">
        <v>54</v>
      </c>
      <c r="B22" s="28">
        <v>7.3300000000000004E-2</v>
      </c>
      <c r="C22" s="28">
        <v>8.14E-2</v>
      </c>
      <c r="D22" s="29">
        <v>270</v>
      </c>
      <c r="E22" s="20">
        <f t="shared" si="3"/>
        <v>0.77350000000000008</v>
      </c>
      <c r="F22" s="21">
        <f t="shared" si="4"/>
        <v>0.36650000000000005</v>
      </c>
      <c r="G22" s="20">
        <f t="shared" si="5"/>
        <v>0.40700000000000003</v>
      </c>
      <c r="H22" s="23">
        <f t="shared" si="6"/>
        <v>208.84500000000003</v>
      </c>
      <c r="I22" s="24">
        <f t="shared" si="7"/>
        <v>98.955000000000013</v>
      </c>
      <c r="J22" s="24">
        <f t="shared" si="8"/>
        <v>109.89000000000001</v>
      </c>
      <c r="K22" s="25">
        <f t="shared" si="9"/>
        <v>19.791000000000004</v>
      </c>
      <c r="L22" s="25">
        <f t="shared" si="10"/>
        <v>21.978000000000002</v>
      </c>
      <c r="M22" s="26"/>
      <c r="N22" s="2"/>
    </row>
    <row r="23" spans="1:14">
      <c r="A23" s="30" t="s">
        <v>55</v>
      </c>
      <c r="B23" s="28">
        <v>1.6E-2</v>
      </c>
      <c r="C23" s="28">
        <v>1.7999999999999999E-2</v>
      </c>
      <c r="D23" s="29">
        <v>60</v>
      </c>
      <c r="E23" s="20">
        <f t="shared" si="3"/>
        <v>0.16999999999999998</v>
      </c>
      <c r="F23" s="21">
        <f t="shared" si="4"/>
        <v>0.08</v>
      </c>
      <c r="G23" s="20">
        <f t="shared" si="5"/>
        <v>0.09</v>
      </c>
      <c r="H23" s="23">
        <f t="shared" si="6"/>
        <v>10.199999999999999</v>
      </c>
      <c r="I23" s="24">
        <f t="shared" si="7"/>
        <v>4.8</v>
      </c>
      <c r="J23" s="24">
        <f t="shared" si="8"/>
        <v>5.3999999999999995</v>
      </c>
      <c r="K23" s="25">
        <f t="shared" si="9"/>
        <v>0.96</v>
      </c>
      <c r="L23" s="25">
        <f t="shared" si="10"/>
        <v>1.0799999999999998</v>
      </c>
      <c r="M23" s="26"/>
      <c r="N23" s="26"/>
    </row>
    <row r="24" spans="1:14">
      <c r="A24" s="30" t="s">
        <v>17</v>
      </c>
      <c r="B24" s="28">
        <v>6.3E-3</v>
      </c>
      <c r="C24" s="28">
        <v>7.0000000000000001E-3</v>
      </c>
      <c r="D24" s="29">
        <v>30</v>
      </c>
      <c r="E24" s="20">
        <f t="shared" si="3"/>
        <v>6.6500000000000004E-2</v>
      </c>
      <c r="F24" s="21">
        <f t="shared" si="4"/>
        <v>3.15E-2</v>
      </c>
      <c r="G24" s="20">
        <f t="shared" si="5"/>
        <v>3.5000000000000003E-2</v>
      </c>
      <c r="H24" s="23">
        <f t="shared" si="6"/>
        <v>1.9950000000000001</v>
      </c>
      <c r="I24" s="24">
        <f t="shared" si="7"/>
        <v>0.94500000000000006</v>
      </c>
      <c r="J24" s="24">
        <f t="shared" si="8"/>
        <v>1.05</v>
      </c>
      <c r="K24" s="25">
        <f t="shared" si="9"/>
        <v>0.189</v>
      </c>
      <c r="L24" s="25">
        <f t="shared" si="10"/>
        <v>0.21000000000000002</v>
      </c>
      <c r="M24" s="26"/>
      <c r="N24" s="2"/>
    </row>
    <row r="25" spans="1:14">
      <c r="A25" s="30" t="s">
        <v>8</v>
      </c>
      <c r="B25" s="28">
        <v>5.4000000000000003E-3</v>
      </c>
      <c r="C25" s="28">
        <v>6.0000000000000001E-3</v>
      </c>
      <c r="D25" s="29">
        <v>140</v>
      </c>
      <c r="E25" s="20">
        <f t="shared" si="3"/>
        <v>5.7000000000000002E-2</v>
      </c>
      <c r="F25" s="21">
        <f t="shared" si="4"/>
        <v>2.7000000000000003E-2</v>
      </c>
      <c r="G25" s="20">
        <f t="shared" si="5"/>
        <v>0.03</v>
      </c>
      <c r="H25" s="23">
        <f t="shared" si="6"/>
        <v>7.98</v>
      </c>
      <c r="I25" s="24">
        <f t="shared" si="7"/>
        <v>3.7800000000000002</v>
      </c>
      <c r="J25" s="24">
        <f t="shared" si="8"/>
        <v>4.2</v>
      </c>
      <c r="K25" s="25">
        <f t="shared" si="9"/>
        <v>0.75600000000000001</v>
      </c>
      <c r="L25" s="25">
        <f t="shared" si="10"/>
        <v>0.84000000000000008</v>
      </c>
      <c r="M25" s="26"/>
      <c r="N25" s="2"/>
    </row>
    <row r="26" spans="1:14">
      <c r="A26" s="30" t="s">
        <v>4</v>
      </c>
      <c r="B26" s="28">
        <v>5.0000000000000001E-4</v>
      </c>
      <c r="C26" s="28">
        <v>5.0000000000000001E-4</v>
      </c>
      <c r="D26" s="29">
        <v>15</v>
      </c>
      <c r="E26" s="20">
        <f t="shared" si="3"/>
        <v>5.0000000000000001E-3</v>
      </c>
      <c r="F26" s="21">
        <f t="shared" si="4"/>
        <v>2.5000000000000001E-3</v>
      </c>
      <c r="G26" s="20">
        <f t="shared" si="5"/>
        <v>2.5000000000000001E-3</v>
      </c>
      <c r="H26" s="23">
        <f t="shared" si="6"/>
        <v>7.4999999999999997E-2</v>
      </c>
      <c r="I26" s="24">
        <f t="shared" si="7"/>
        <v>3.7499999999999999E-2</v>
      </c>
      <c r="J26" s="24">
        <f t="shared" si="8"/>
        <v>3.7499999999999999E-2</v>
      </c>
      <c r="K26" s="25">
        <f t="shared" si="9"/>
        <v>7.4999999999999997E-3</v>
      </c>
      <c r="L26" s="25">
        <f t="shared" si="10"/>
        <v>7.4999999999999997E-3</v>
      </c>
      <c r="M26" s="26"/>
      <c r="N26" s="2"/>
    </row>
    <row r="27" spans="1:14">
      <c r="A27" s="30"/>
      <c r="B27" s="28"/>
      <c r="C27" s="28"/>
      <c r="D27" s="29"/>
      <c r="E27" s="20">
        <f t="shared" si="3"/>
        <v>0</v>
      </c>
      <c r="F27" s="21">
        <f t="shared" si="4"/>
        <v>0</v>
      </c>
      <c r="G27" s="20">
        <f t="shared" si="5"/>
        <v>0</v>
      </c>
      <c r="H27" s="23">
        <f t="shared" ref="H27:H29" si="23">D27*E27</f>
        <v>0</v>
      </c>
      <c r="I27" s="24">
        <f t="shared" ref="I27:I29" si="24">D27*F27</f>
        <v>0</v>
      </c>
      <c r="J27" s="24">
        <f t="shared" ref="J27:J29" si="25">D27*G27</f>
        <v>0</v>
      </c>
      <c r="K27" s="25">
        <f t="shared" si="9"/>
        <v>0</v>
      </c>
      <c r="L27" s="25">
        <f t="shared" si="10"/>
        <v>0</v>
      </c>
      <c r="M27" s="26"/>
      <c r="N27" s="2"/>
    </row>
    <row r="28" spans="1:14">
      <c r="A28" s="30"/>
      <c r="B28" s="28"/>
      <c r="C28" s="28"/>
      <c r="D28" s="29"/>
      <c r="E28" s="20">
        <f t="shared" si="3"/>
        <v>0</v>
      </c>
      <c r="F28" s="21">
        <f t="shared" si="4"/>
        <v>0</v>
      </c>
      <c r="G28" s="20">
        <f t="shared" si="5"/>
        <v>0</v>
      </c>
      <c r="H28" s="23">
        <f t="shared" si="23"/>
        <v>0</v>
      </c>
      <c r="I28" s="24">
        <f t="shared" si="24"/>
        <v>0</v>
      </c>
      <c r="J28" s="24">
        <f t="shared" si="25"/>
        <v>0</v>
      </c>
      <c r="K28" s="25">
        <f t="shared" si="9"/>
        <v>0</v>
      </c>
      <c r="L28" s="25">
        <f t="shared" si="10"/>
        <v>0</v>
      </c>
      <c r="M28" s="26"/>
      <c r="N28" s="2"/>
    </row>
    <row r="29" spans="1:14">
      <c r="A29" s="30"/>
      <c r="B29" s="28"/>
      <c r="C29" s="28"/>
      <c r="D29" s="29"/>
      <c r="E29" s="20">
        <f t="shared" si="3"/>
        <v>0</v>
      </c>
      <c r="F29" s="21">
        <f t="shared" si="4"/>
        <v>0</v>
      </c>
      <c r="G29" s="20">
        <f t="shared" si="5"/>
        <v>0</v>
      </c>
      <c r="H29" s="23">
        <f t="shared" si="23"/>
        <v>0</v>
      </c>
      <c r="I29" s="24">
        <f t="shared" si="24"/>
        <v>0</v>
      </c>
      <c r="J29" s="24">
        <f t="shared" si="25"/>
        <v>0</v>
      </c>
      <c r="K29" s="25">
        <f t="shared" si="9"/>
        <v>0</v>
      </c>
      <c r="L29" s="25">
        <f t="shared" si="10"/>
        <v>0</v>
      </c>
      <c r="M29" s="26"/>
      <c r="N29" s="2"/>
    </row>
    <row r="30" spans="1:14" ht="25.5">
      <c r="A30" s="17" t="s">
        <v>46</v>
      </c>
      <c r="B30" s="80"/>
      <c r="C30" s="80"/>
      <c r="D30" s="76"/>
      <c r="E30" s="20">
        <f t="shared" si="3"/>
        <v>0</v>
      </c>
      <c r="F30" s="21">
        <f t="shared" si="4"/>
        <v>0</v>
      </c>
      <c r="G30" s="20">
        <f t="shared" si="5"/>
        <v>0</v>
      </c>
      <c r="H30" s="23">
        <f t="shared" si="6"/>
        <v>0</v>
      </c>
      <c r="I30" s="24">
        <f t="shared" si="7"/>
        <v>0</v>
      </c>
      <c r="J30" s="24">
        <f t="shared" si="8"/>
        <v>0</v>
      </c>
      <c r="K30" s="25">
        <f t="shared" si="9"/>
        <v>0</v>
      </c>
      <c r="L30" s="25">
        <f t="shared" si="10"/>
        <v>0</v>
      </c>
      <c r="M30" s="26">
        <f>SUM(K31:K33)</f>
        <v>8.2582500000000003</v>
      </c>
      <c r="N30" s="26">
        <f>SUM(L31:L33)</f>
        <v>9.8670000000000009</v>
      </c>
    </row>
    <row r="31" spans="1:14">
      <c r="A31" s="30" t="s">
        <v>47</v>
      </c>
      <c r="B31" s="77">
        <v>5.2499999999999998E-2</v>
      </c>
      <c r="C31" s="77">
        <v>6.3E-2</v>
      </c>
      <c r="D31" s="76">
        <v>87.5</v>
      </c>
      <c r="E31" s="20">
        <f t="shared" si="3"/>
        <v>0.57750000000000001</v>
      </c>
      <c r="F31" s="21">
        <f t="shared" si="4"/>
        <v>0.26250000000000001</v>
      </c>
      <c r="G31" s="20">
        <f t="shared" si="5"/>
        <v>0.315</v>
      </c>
      <c r="H31" s="23">
        <f t="shared" si="6"/>
        <v>50.53125</v>
      </c>
      <c r="I31" s="24">
        <f t="shared" si="7"/>
        <v>22.96875</v>
      </c>
      <c r="J31" s="24">
        <f t="shared" si="8"/>
        <v>27.5625</v>
      </c>
      <c r="K31" s="25">
        <f t="shared" si="9"/>
        <v>4.59375</v>
      </c>
      <c r="L31" s="25">
        <f t="shared" si="10"/>
        <v>5.5125000000000002</v>
      </c>
      <c r="M31" s="26"/>
      <c r="N31" s="26"/>
    </row>
    <row r="32" spans="1:14">
      <c r="A32" s="30" t="s">
        <v>23</v>
      </c>
      <c r="B32" s="77">
        <v>5.3E-3</v>
      </c>
      <c r="C32" s="77">
        <v>6.3E-3</v>
      </c>
      <c r="D32" s="76">
        <v>690</v>
      </c>
      <c r="E32" s="20">
        <f t="shared" si="3"/>
        <v>5.7999999999999996E-2</v>
      </c>
      <c r="F32" s="21">
        <f t="shared" si="4"/>
        <v>2.6499999999999999E-2</v>
      </c>
      <c r="G32" s="20">
        <f t="shared" si="5"/>
        <v>3.15E-2</v>
      </c>
      <c r="H32" s="23">
        <f t="shared" si="6"/>
        <v>40.019999999999996</v>
      </c>
      <c r="I32" s="24">
        <f t="shared" si="7"/>
        <v>18.285</v>
      </c>
      <c r="J32" s="24">
        <f t="shared" si="8"/>
        <v>21.734999999999999</v>
      </c>
      <c r="K32" s="25">
        <f t="shared" si="9"/>
        <v>3.657</v>
      </c>
      <c r="L32" s="25">
        <f t="shared" si="10"/>
        <v>4.3469999999999995</v>
      </c>
      <c r="M32" s="26"/>
      <c r="N32" s="26"/>
    </row>
    <row r="33" spans="1:14">
      <c r="A33" s="30" t="s">
        <v>4</v>
      </c>
      <c r="B33" s="77">
        <v>5.0000000000000001E-4</v>
      </c>
      <c r="C33" s="77">
        <v>5.0000000000000001E-4</v>
      </c>
      <c r="D33" s="76">
        <v>15</v>
      </c>
      <c r="E33" s="20">
        <f t="shared" si="3"/>
        <v>5.0000000000000001E-3</v>
      </c>
      <c r="F33" s="21">
        <f t="shared" si="4"/>
        <v>2.5000000000000001E-3</v>
      </c>
      <c r="G33" s="20">
        <f t="shared" si="5"/>
        <v>2.5000000000000001E-3</v>
      </c>
      <c r="H33" s="23">
        <f t="shared" si="6"/>
        <v>7.4999999999999997E-2</v>
      </c>
      <c r="I33" s="24">
        <f t="shared" si="7"/>
        <v>3.7499999999999999E-2</v>
      </c>
      <c r="J33" s="24">
        <f t="shared" si="8"/>
        <v>3.7499999999999999E-2</v>
      </c>
      <c r="K33" s="25">
        <f t="shared" si="9"/>
        <v>7.4999999999999997E-3</v>
      </c>
      <c r="L33" s="25">
        <f t="shared" si="10"/>
        <v>7.4999999999999997E-3</v>
      </c>
      <c r="M33" s="26"/>
      <c r="N33" s="2"/>
    </row>
    <row r="34" spans="1:14">
      <c r="A34" s="30"/>
      <c r="B34" s="28"/>
      <c r="C34" s="28"/>
      <c r="D34" s="29"/>
      <c r="E34" s="20">
        <f t="shared" si="3"/>
        <v>0</v>
      </c>
      <c r="F34" s="21">
        <f t="shared" ref="F34:F44" si="26">B34*5</f>
        <v>0</v>
      </c>
      <c r="G34" s="20">
        <f t="shared" ref="G34:G44" si="27">C34*5</f>
        <v>0</v>
      </c>
      <c r="H34" s="23">
        <f t="shared" si="6"/>
        <v>0</v>
      </c>
      <c r="I34" s="24">
        <f t="shared" si="7"/>
        <v>0</v>
      </c>
      <c r="J34" s="24">
        <f t="shared" si="8"/>
        <v>0</v>
      </c>
      <c r="K34" s="25">
        <f t="shared" ref="K34:K44" si="28">I34/5</f>
        <v>0</v>
      </c>
      <c r="L34" s="25">
        <f t="shared" ref="L34:L44" si="29">J34/5</f>
        <v>0</v>
      </c>
      <c r="M34" s="26"/>
      <c r="N34" s="2"/>
    </row>
    <row r="35" spans="1:14">
      <c r="A35" s="30"/>
      <c r="B35" s="36"/>
      <c r="C35" s="36"/>
      <c r="D35" s="29"/>
      <c r="E35" s="20">
        <f t="shared" si="3"/>
        <v>0</v>
      </c>
      <c r="F35" s="21">
        <f t="shared" si="26"/>
        <v>0</v>
      </c>
      <c r="G35" s="20">
        <f t="shared" si="27"/>
        <v>0</v>
      </c>
      <c r="H35" s="23"/>
      <c r="I35" s="24"/>
      <c r="J35" s="24"/>
      <c r="K35" s="25">
        <f t="shared" si="28"/>
        <v>0</v>
      </c>
      <c r="L35" s="25">
        <f t="shared" si="29"/>
        <v>0</v>
      </c>
      <c r="M35" s="26"/>
      <c r="N35" s="2"/>
    </row>
    <row r="36" spans="1:14">
      <c r="A36" s="30"/>
      <c r="B36" s="58"/>
      <c r="C36" s="58"/>
      <c r="D36" s="29"/>
      <c r="E36" s="20">
        <f t="shared" si="3"/>
        <v>0</v>
      </c>
      <c r="F36" s="21">
        <f t="shared" si="26"/>
        <v>0</v>
      </c>
      <c r="G36" s="20">
        <f t="shared" si="27"/>
        <v>0</v>
      </c>
      <c r="H36" s="23">
        <f t="shared" si="6"/>
        <v>0</v>
      </c>
      <c r="I36" s="24">
        <f t="shared" si="7"/>
        <v>0</v>
      </c>
      <c r="J36" s="24">
        <f t="shared" si="8"/>
        <v>0</v>
      </c>
      <c r="K36" s="25">
        <f t="shared" si="28"/>
        <v>0</v>
      </c>
      <c r="L36" s="25">
        <f t="shared" si="29"/>
        <v>0</v>
      </c>
      <c r="M36" s="26"/>
      <c r="N36" s="2"/>
    </row>
    <row r="37" spans="1:14">
      <c r="A37" s="17" t="s">
        <v>44</v>
      </c>
      <c r="B37" s="75">
        <v>0.1666</v>
      </c>
      <c r="C37" s="75">
        <v>0.1666</v>
      </c>
      <c r="D37" s="76">
        <v>70</v>
      </c>
      <c r="E37" s="20">
        <f>SUM((B37*2)+(C37*1))</f>
        <v>0.49980000000000002</v>
      </c>
      <c r="F37" s="21">
        <f>B37*2</f>
        <v>0.3332</v>
      </c>
      <c r="G37" s="20">
        <f>C37*1</f>
        <v>0.1666</v>
      </c>
      <c r="H37" s="23">
        <f t="shared" si="6"/>
        <v>34.986000000000004</v>
      </c>
      <c r="I37" s="24">
        <f t="shared" si="7"/>
        <v>23.323999999999998</v>
      </c>
      <c r="J37" s="24">
        <f t="shared" si="8"/>
        <v>11.661999999999999</v>
      </c>
      <c r="K37" s="25">
        <f>I37/2</f>
        <v>11.661999999999999</v>
      </c>
      <c r="L37" s="25">
        <f>J37/1</f>
        <v>11.661999999999999</v>
      </c>
      <c r="M37" s="26">
        <f>K37</f>
        <v>11.661999999999999</v>
      </c>
      <c r="N37" s="26">
        <f>L37</f>
        <v>11.661999999999999</v>
      </c>
    </row>
    <row r="38" spans="1:14">
      <c r="A38" s="35" t="s">
        <v>45</v>
      </c>
      <c r="B38" s="75">
        <v>0.21428</v>
      </c>
      <c r="C38" s="75">
        <v>0.21428</v>
      </c>
      <c r="D38" s="76">
        <v>35</v>
      </c>
      <c r="E38" s="20">
        <f>SUM((B38*3)+(C38*4))</f>
        <v>1.49996</v>
      </c>
      <c r="F38" s="21">
        <f>B38*3</f>
        <v>0.64283999999999997</v>
      </c>
      <c r="G38" s="20">
        <f>C38*4</f>
        <v>0.85711999999999999</v>
      </c>
      <c r="H38" s="23">
        <f t="shared" si="6"/>
        <v>52.498599999999996</v>
      </c>
      <c r="I38" s="24">
        <f t="shared" si="7"/>
        <v>22.499399999999998</v>
      </c>
      <c r="J38" s="24">
        <f t="shared" si="8"/>
        <v>29.999199999999998</v>
      </c>
      <c r="K38" s="25">
        <f>I38/3</f>
        <v>7.4997999999999996</v>
      </c>
      <c r="L38" s="25">
        <f>J38/4</f>
        <v>7.4997999999999996</v>
      </c>
      <c r="M38" s="26">
        <f>K38</f>
        <v>7.4997999999999996</v>
      </c>
      <c r="N38" s="26">
        <f>L38</f>
        <v>7.4997999999999996</v>
      </c>
    </row>
    <row r="39" spans="1:14">
      <c r="A39" s="30"/>
      <c r="B39" s="77"/>
      <c r="C39" s="77"/>
      <c r="D39" s="76"/>
      <c r="E39" s="20">
        <f t="shared" ref="E39:E42" si="30">SUM((B39*5)+(C39*5))</f>
        <v>0</v>
      </c>
      <c r="F39" s="21">
        <f t="shared" si="26"/>
        <v>0</v>
      </c>
      <c r="G39" s="20">
        <f t="shared" ref="G39:G42" si="31">C39*1</f>
        <v>0</v>
      </c>
      <c r="H39" s="23">
        <f t="shared" ref="H39:H42" si="32">D39*E39</f>
        <v>0</v>
      </c>
      <c r="I39" s="24">
        <f t="shared" ref="I39:I42" si="33">D39*F39</f>
        <v>0</v>
      </c>
      <c r="J39" s="24">
        <f t="shared" ref="J39:J42" si="34">D39*G39</f>
        <v>0</v>
      </c>
      <c r="K39" s="25">
        <f t="shared" si="28"/>
        <v>0</v>
      </c>
      <c r="L39" s="25">
        <f t="shared" ref="L39:L42" si="35">J39/1</f>
        <v>0</v>
      </c>
      <c r="M39" s="26"/>
      <c r="N39" s="26"/>
    </row>
    <row r="40" spans="1:14">
      <c r="A40" s="30"/>
      <c r="B40" s="77"/>
      <c r="C40" s="77"/>
      <c r="D40" s="76"/>
      <c r="E40" s="20">
        <f t="shared" si="30"/>
        <v>0</v>
      </c>
      <c r="F40" s="21">
        <f t="shared" si="26"/>
        <v>0</v>
      </c>
      <c r="G40" s="20">
        <f t="shared" si="31"/>
        <v>0</v>
      </c>
      <c r="H40" s="23">
        <f t="shared" si="32"/>
        <v>0</v>
      </c>
      <c r="I40" s="24">
        <f t="shared" si="33"/>
        <v>0</v>
      </c>
      <c r="J40" s="24">
        <f t="shared" si="34"/>
        <v>0</v>
      </c>
      <c r="K40" s="25">
        <f t="shared" si="28"/>
        <v>0</v>
      </c>
      <c r="L40" s="25">
        <f t="shared" si="35"/>
        <v>0</v>
      </c>
      <c r="M40" s="26"/>
      <c r="N40" s="26"/>
    </row>
    <row r="41" spans="1:14">
      <c r="A41" s="30"/>
      <c r="B41" s="78"/>
      <c r="C41" s="78"/>
      <c r="D41" s="76"/>
      <c r="E41" s="20">
        <f t="shared" si="30"/>
        <v>0</v>
      </c>
      <c r="F41" s="21">
        <f t="shared" si="26"/>
        <v>0</v>
      </c>
      <c r="G41" s="20">
        <f t="shared" si="31"/>
        <v>0</v>
      </c>
      <c r="H41" s="23">
        <f t="shared" si="32"/>
        <v>0</v>
      </c>
      <c r="I41" s="24">
        <f t="shared" si="33"/>
        <v>0</v>
      </c>
      <c r="J41" s="24">
        <f t="shared" si="34"/>
        <v>0</v>
      </c>
      <c r="K41" s="25">
        <f t="shared" si="28"/>
        <v>0</v>
      </c>
      <c r="L41" s="25">
        <f t="shared" si="35"/>
        <v>0</v>
      </c>
      <c r="M41" s="26"/>
      <c r="N41" s="2"/>
    </row>
    <row r="42" spans="1:14">
      <c r="A42" s="33"/>
      <c r="B42" s="24"/>
      <c r="C42" s="24"/>
      <c r="D42" s="29"/>
      <c r="E42" s="20">
        <f t="shared" si="30"/>
        <v>0</v>
      </c>
      <c r="F42" s="21">
        <f t="shared" si="26"/>
        <v>0</v>
      </c>
      <c r="G42" s="20">
        <f t="shared" si="31"/>
        <v>0</v>
      </c>
      <c r="H42" s="23">
        <f t="shared" si="32"/>
        <v>0</v>
      </c>
      <c r="I42" s="24">
        <f t="shared" si="33"/>
        <v>0</v>
      </c>
      <c r="J42" s="24">
        <f t="shared" si="34"/>
        <v>0</v>
      </c>
      <c r="K42" s="25">
        <f t="shared" si="28"/>
        <v>0</v>
      </c>
      <c r="L42" s="25">
        <f t="shared" si="35"/>
        <v>0</v>
      </c>
      <c r="M42" s="26"/>
      <c r="N42" s="2"/>
    </row>
    <row r="43" spans="1:14">
      <c r="A43" s="35" t="s">
        <v>6</v>
      </c>
      <c r="B43" s="28">
        <v>0.05</v>
      </c>
      <c r="C43" s="28">
        <v>0.06</v>
      </c>
      <c r="D43" s="29">
        <v>60</v>
      </c>
      <c r="E43" s="20">
        <f t="shared" si="3"/>
        <v>0.55000000000000004</v>
      </c>
      <c r="F43" s="21">
        <f t="shared" si="26"/>
        <v>0.25</v>
      </c>
      <c r="G43" s="20">
        <f t="shared" si="27"/>
        <v>0.3</v>
      </c>
      <c r="H43" s="23">
        <f t="shared" si="6"/>
        <v>33</v>
      </c>
      <c r="I43" s="24">
        <f t="shared" si="7"/>
        <v>15</v>
      </c>
      <c r="J43" s="24">
        <f t="shared" si="8"/>
        <v>18</v>
      </c>
      <c r="K43" s="25">
        <f t="shared" si="28"/>
        <v>3</v>
      </c>
      <c r="L43" s="25">
        <f t="shared" si="29"/>
        <v>3.6</v>
      </c>
      <c r="M43" s="2"/>
      <c r="N43" s="2"/>
    </row>
    <row r="44" spans="1:14">
      <c r="A44" s="35" t="s">
        <v>5</v>
      </c>
      <c r="B44" s="28">
        <v>0.03</v>
      </c>
      <c r="C44" s="28">
        <v>0.04</v>
      </c>
      <c r="D44" s="29">
        <v>39.700000000000003</v>
      </c>
      <c r="E44" s="20">
        <f t="shared" si="3"/>
        <v>0.35</v>
      </c>
      <c r="F44" s="21">
        <f t="shared" si="26"/>
        <v>0.15</v>
      </c>
      <c r="G44" s="20">
        <f t="shared" si="27"/>
        <v>0.2</v>
      </c>
      <c r="H44" s="23">
        <f t="shared" si="6"/>
        <v>13.895</v>
      </c>
      <c r="I44" s="24">
        <f t="shared" si="7"/>
        <v>5.9550000000000001</v>
      </c>
      <c r="J44" s="24">
        <f t="shared" si="8"/>
        <v>7.9400000000000013</v>
      </c>
      <c r="K44" s="25">
        <f t="shared" si="28"/>
        <v>1.1910000000000001</v>
      </c>
      <c r="L44" s="25">
        <f t="shared" si="29"/>
        <v>1.5880000000000003</v>
      </c>
      <c r="M44" s="26"/>
      <c r="N44" s="2"/>
    </row>
    <row r="45" spans="1:14">
      <c r="A45" s="35"/>
      <c r="B45" s="36"/>
      <c r="C45" s="36"/>
      <c r="D45" s="29"/>
      <c r="E45" s="20"/>
      <c r="F45" s="21"/>
      <c r="G45" s="20"/>
      <c r="H45" s="23"/>
      <c r="I45" s="24"/>
      <c r="J45" s="24"/>
      <c r="K45" s="25"/>
      <c r="L45" s="25">
        <f t="shared" ref="L45" si="36">J45/7</f>
        <v>0</v>
      </c>
      <c r="M45" s="26"/>
      <c r="N45" s="2"/>
    </row>
    <row r="46" spans="1:14">
      <c r="A46" s="10" t="s">
        <v>26</v>
      </c>
      <c r="B46" s="55"/>
      <c r="C46" s="55"/>
      <c r="D46" s="19"/>
      <c r="E46" s="59"/>
      <c r="F46" s="21"/>
      <c r="G46" s="59"/>
      <c r="H46" s="23"/>
      <c r="I46" s="36"/>
      <c r="J46" s="36"/>
      <c r="K46" s="60"/>
      <c r="L46" s="60"/>
      <c r="M46" s="26"/>
      <c r="N46" s="2"/>
    </row>
    <row r="47" spans="1:14">
      <c r="A47" s="30" t="s">
        <v>48</v>
      </c>
      <c r="B47" s="81">
        <v>0.115</v>
      </c>
      <c r="C47" s="82"/>
      <c r="D47" s="83">
        <v>200</v>
      </c>
      <c r="E47" s="59">
        <f>SUM((B47*5)+(C47*0))</f>
        <v>0.57500000000000007</v>
      </c>
      <c r="F47" s="21">
        <f>B47*5</f>
        <v>0.57500000000000007</v>
      </c>
      <c r="G47" s="59">
        <f>C47*0</f>
        <v>0</v>
      </c>
      <c r="H47" s="23">
        <f t="shared" ref="H47:H49" si="37">D47*E47</f>
        <v>115.00000000000001</v>
      </c>
      <c r="I47" s="36">
        <f t="shared" ref="I47:I49" si="38">D47*F47</f>
        <v>115.00000000000001</v>
      </c>
      <c r="J47" s="36">
        <f t="shared" ref="J47:J49" si="39">D47*G47</f>
        <v>0</v>
      </c>
      <c r="K47" s="60">
        <f>I47/5</f>
        <v>23.000000000000004</v>
      </c>
      <c r="L47" s="60">
        <f>J47/2</f>
        <v>0</v>
      </c>
      <c r="M47" s="26"/>
      <c r="N47" s="2"/>
    </row>
    <row r="48" spans="1:14">
      <c r="A48" s="30" t="s">
        <v>49</v>
      </c>
      <c r="B48" s="80">
        <v>0.2</v>
      </c>
      <c r="C48" s="80"/>
      <c r="D48" s="83">
        <v>110</v>
      </c>
      <c r="E48" s="59">
        <f>SUM((B48*5)+(C48*0))</f>
        <v>1</v>
      </c>
      <c r="F48" s="21">
        <f>B48*5</f>
        <v>1</v>
      </c>
      <c r="G48" s="59">
        <f t="shared" ref="G48:G49" si="40">C48*0</f>
        <v>0</v>
      </c>
      <c r="H48" s="23">
        <f t="shared" si="37"/>
        <v>110</v>
      </c>
      <c r="I48" s="36">
        <f t="shared" si="38"/>
        <v>110</v>
      </c>
      <c r="J48" s="36">
        <f t="shared" si="39"/>
        <v>0</v>
      </c>
      <c r="K48" s="60">
        <f>I48/5</f>
        <v>22</v>
      </c>
      <c r="L48" s="60">
        <f t="shared" ref="L48:L49" si="41">J48/2</f>
        <v>0</v>
      </c>
      <c r="M48" s="26"/>
      <c r="N48" s="2"/>
    </row>
    <row r="49" spans="1:14">
      <c r="A49" s="61"/>
      <c r="B49" s="28"/>
      <c r="C49" s="28"/>
      <c r="D49" s="19"/>
      <c r="E49" s="59">
        <f t="shared" ref="E49" si="42">SUM((B49*6)+(C49*0))</f>
        <v>0</v>
      </c>
      <c r="F49" s="21">
        <f t="shared" ref="F49" si="43">B49*6</f>
        <v>0</v>
      </c>
      <c r="G49" s="59">
        <f t="shared" si="40"/>
        <v>0</v>
      </c>
      <c r="H49" s="23">
        <f t="shared" si="37"/>
        <v>0</v>
      </c>
      <c r="I49" s="36">
        <f t="shared" si="38"/>
        <v>0</v>
      </c>
      <c r="J49" s="36">
        <f t="shared" si="39"/>
        <v>0</v>
      </c>
      <c r="K49" s="60">
        <f>I49/6</f>
        <v>0</v>
      </c>
      <c r="L49" s="60">
        <f t="shared" si="41"/>
        <v>0</v>
      </c>
      <c r="M49" s="26"/>
      <c r="N49" s="2"/>
    </row>
    <row r="50" spans="1:14">
      <c r="A50" s="10"/>
      <c r="B50" s="18"/>
      <c r="C50" s="18"/>
      <c r="D50" s="29"/>
      <c r="E50" s="59"/>
      <c r="F50" s="21"/>
      <c r="G50" s="59"/>
      <c r="H50" s="23"/>
      <c r="I50" s="36"/>
      <c r="J50" s="36"/>
      <c r="K50" s="60"/>
      <c r="L50" s="60"/>
      <c r="M50" s="26">
        <f>SUM(K51:K51)</f>
        <v>0</v>
      </c>
      <c r="N50" s="26">
        <f>SUM(L51:L51)</f>
        <v>0</v>
      </c>
    </row>
    <row r="51" spans="1:14">
      <c r="A51" s="33"/>
      <c r="B51" s="62"/>
      <c r="C51" s="62"/>
      <c r="D51" s="19"/>
      <c r="E51" s="20"/>
      <c r="F51" s="21"/>
      <c r="G51" s="20"/>
      <c r="H51" s="23"/>
      <c r="I51" s="24"/>
      <c r="J51" s="24"/>
      <c r="K51" s="25"/>
      <c r="L51" s="25"/>
      <c r="M51" s="26"/>
      <c r="N51" s="2"/>
    </row>
    <row r="52" spans="1:14">
      <c r="A52" s="2"/>
      <c r="B52" s="2"/>
      <c r="C52" s="2"/>
      <c r="D52" s="2"/>
      <c r="E52" s="2"/>
      <c r="F52" s="63"/>
      <c r="G52" s="64"/>
      <c r="H52" s="65">
        <f>SUM(H4:H44)</f>
        <v>554.85635000000002</v>
      </c>
      <c r="I52" s="66">
        <f t="shared" ref="I52:J52" si="44">SUM(I4:I44)</f>
        <v>261.47365000000002</v>
      </c>
      <c r="J52" s="66">
        <f t="shared" si="44"/>
        <v>293.3827</v>
      </c>
      <c r="K52" s="66">
        <f>SUM(K4:K44)-K37</f>
        <v>50.629850000000005</v>
      </c>
      <c r="L52" s="66">
        <f>SUM(L4:L44)-L37</f>
        <v>57.84409999999999</v>
      </c>
      <c r="M52" s="47">
        <f>K52</f>
        <v>50.629850000000005</v>
      </c>
      <c r="N52" s="47">
        <f>L52</f>
        <v>57.84409999999999</v>
      </c>
    </row>
    <row r="53" spans="1:14" ht="18">
      <c r="A53" s="48"/>
      <c r="B53" s="48"/>
      <c r="C53" s="48"/>
      <c r="D53" s="48"/>
      <c r="E53" s="48"/>
      <c r="F53" s="67"/>
      <c r="G53" s="67"/>
      <c r="H53" s="66"/>
      <c r="I53" s="66"/>
      <c r="J53" s="66"/>
      <c r="K53" s="66">
        <f>K52+'меню завтрак'!M26</f>
        <v>98.491730000000004</v>
      </c>
      <c r="L53" s="66"/>
      <c r="M53" s="68"/>
      <c r="N53" s="68"/>
    </row>
    <row r="54" spans="1:14">
      <c r="K54" s="69">
        <f>K47+K49</f>
        <v>23.000000000000004</v>
      </c>
      <c r="L54" s="69">
        <f>L47+L49</f>
        <v>0</v>
      </c>
      <c r="M54" s="70"/>
      <c r="N54" s="70"/>
    </row>
    <row r="55" spans="1:14">
      <c r="J55" s="71" t="s">
        <v>39</v>
      </c>
      <c r="K55" s="72">
        <f>SUM(K4:K44)-K38</f>
        <v>54.792050000000003</v>
      </c>
      <c r="L55" s="72">
        <f>SUM(L4:L44)-L38</f>
        <v>62.006299999999989</v>
      </c>
      <c r="M55" s="73">
        <f>K55</f>
        <v>54.792050000000003</v>
      </c>
      <c r="N55" s="73">
        <f>L55</f>
        <v>62.006299999999989</v>
      </c>
    </row>
    <row r="56" spans="1:14">
      <c r="J56" s="74"/>
      <c r="K56" s="72"/>
      <c r="L56" s="72">
        <f>L55+'меню завтрак'!N26</f>
        <v>129.90817999999999</v>
      </c>
      <c r="M56" s="70"/>
      <c r="N56" s="70"/>
    </row>
    <row r="57" spans="1:14">
      <c r="K57" s="84">
        <f>K47+K48</f>
        <v>45</v>
      </c>
      <c r="M57" s="85">
        <f>K57</f>
        <v>45</v>
      </c>
    </row>
  </sheetData>
  <mergeCells count="1">
    <mergeCell ref="A1:M1"/>
  </mergeCells>
  <pageMargins left="0.7" right="0.7" top="0.75" bottom="0.75" header="0.3" footer="0.3"/>
  <pageSetup paperSize="9" scale="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меню завтрак</vt:lpstr>
      <vt:lpstr>меню обед</vt:lpstr>
      <vt:lpstr>'меню завтрак'!Область_печати</vt:lpstr>
      <vt:lpstr>'меню обед'!Область_печати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2012-11-16T07:27:49Z</dcterms:created>
  <dcterms:modified xsi:type="dcterms:W3CDTF">2022-12-06T02:27:49Z</dcterms:modified>
</cp:coreProperties>
</file>